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85" i="1" l="1"/>
  <c r="C284" i="1"/>
  <c r="C279" i="1"/>
  <c r="C273" i="1"/>
  <c r="C276" i="1" s="1"/>
  <c r="C292" i="1" l="1"/>
  <c r="C260" i="1"/>
  <c r="C258" i="1"/>
  <c r="C257" i="1"/>
  <c r="C256" i="1"/>
  <c r="C253" i="1"/>
  <c r="C265" i="1" l="1"/>
  <c r="C236" i="1"/>
  <c r="C235" i="1"/>
  <c r="C230" i="1"/>
  <c r="C227" i="1"/>
  <c r="C243" i="1" l="1"/>
  <c r="C212" i="1"/>
  <c r="C211" i="1"/>
  <c r="C210" i="1"/>
  <c r="C208" i="1"/>
  <c r="C215" i="1" s="1"/>
  <c r="C206" i="1"/>
  <c r="C203" i="1"/>
  <c r="C188" i="1" l="1"/>
  <c r="C186" i="1"/>
  <c r="C185" i="1"/>
  <c r="C184" i="1"/>
  <c r="C181" i="1"/>
  <c r="C178" i="1"/>
  <c r="C173" i="1"/>
  <c r="C175" i="1" s="1"/>
  <c r="C190" i="1" l="1"/>
  <c r="C159" i="1"/>
  <c r="C158" i="1"/>
  <c r="C156" i="1"/>
  <c r="C153" i="1"/>
  <c r="C152" i="1"/>
  <c r="C149" i="1"/>
  <c r="C142" i="1"/>
  <c r="C146" i="1" s="1"/>
  <c r="C161" i="1" l="1"/>
  <c r="C130" i="1"/>
  <c r="C129" i="1"/>
  <c r="C128" i="1"/>
  <c r="C127" i="1"/>
  <c r="C124" i="1"/>
  <c r="C134" i="1" s="1"/>
  <c r="C121" i="1"/>
  <c r="C106" i="1" l="1"/>
  <c r="C101" i="1"/>
  <c r="C100" i="1"/>
  <c r="C95" i="1"/>
  <c r="C92" i="1"/>
  <c r="C109" i="1" l="1"/>
  <c r="C74" i="1"/>
  <c r="C73" i="1"/>
  <c r="C69" i="1"/>
  <c r="C66" i="1"/>
  <c r="C80" i="1" l="1"/>
  <c r="C46" i="1"/>
  <c r="C45" i="1"/>
  <c r="C44" i="1"/>
  <c r="C43" i="1"/>
  <c r="C42" i="1"/>
  <c r="C41" i="1"/>
  <c r="C38" i="1"/>
  <c r="C22" i="1"/>
  <c r="C21" i="1"/>
  <c r="C18" i="1"/>
  <c r="C17" i="1"/>
  <c r="C14" i="1"/>
  <c r="C13" i="1"/>
  <c r="C24" i="1" s="1"/>
  <c r="C10" i="1"/>
  <c r="C6" i="1"/>
  <c r="C53" i="1" l="1"/>
</calcChain>
</file>

<file path=xl/sharedStrings.xml><?xml version="1.0" encoding="utf-8"?>
<sst xmlns="http://schemas.openxmlformats.org/spreadsheetml/2006/main" count="234" uniqueCount="51">
  <si>
    <t>ул. Ангарская, 21</t>
  </si>
  <si>
    <t>Доходы, руб</t>
  </si>
  <si>
    <t>Задолженность за коммунальные и жилищные услуги</t>
  </si>
  <si>
    <t>в том числе задолженность за жилищные услуги</t>
  </si>
  <si>
    <t xml:space="preserve">Жилищные услуги  </t>
  </si>
  <si>
    <t>Плата за пользование общедомовым имущестовом</t>
  </si>
  <si>
    <t>Обслуживание домофона</t>
  </si>
  <si>
    <t>Итого</t>
  </si>
  <si>
    <t>Расходы, руб</t>
  </si>
  <si>
    <t>Благоустройство,уборка территории</t>
  </si>
  <si>
    <t>Дератизация и дезинсекция</t>
  </si>
  <si>
    <t>Домофоны</t>
  </si>
  <si>
    <t>Контроль качества воды</t>
  </si>
  <si>
    <t>Содержание и ремонт внутридомового оборудования</t>
  </si>
  <si>
    <t>Содержание коллективных антенн</t>
  </si>
  <si>
    <t>Текущий ремонт и содержание лифтов</t>
  </si>
  <si>
    <t xml:space="preserve">Текущий ремонт и содержание  </t>
  </si>
  <si>
    <t>Уборка помещений</t>
  </si>
  <si>
    <t>Услуги управления</t>
  </si>
  <si>
    <t>Итого расходы</t>
  </si>
  <si>
    <t>ул. Кочеткова, 22</t>
  </si>
  <si>
    <t>Обслуживание ворот</t>
  </si>
  <si>
    <t>ул. Красноармейская, 12</t>
  </si>
  <si>
    <t>ул. Красноармейская, 14</t>
  </si>
  <si>
    <t>Вознаграждение членов совета дома и председателя</t>
  </si>
  <si>
    <t>ул. Красноармейская, 54 (1-я очередь)</t>
  </si>
  <si>
    <t>ул. Красноармейская, 54 (2-я очередь)</t>
  </si>
  <si>
    <t>Содержание консъержа</t>
  </si>
  <si>
    <t>Содержание системы отопления и ГВС</t>
  </si>
  <si>
    <t>ул. Матвеева, 33</t>
  </si>
  <si>
    <t>ул. Нечаева, 66</t>
  </si>
  <si>
    <t>ул. Чкалова, 123</t>
  </si>
  <si>
    <t>Содержание и ремонт общего имущества МКД</t>
  </si>
  <si>
    <t>Капитальный ремонт, начислено в 2020 году</t>
  </si>
  <si>
    <t>в том числе задолжность за кап.ремонт на 01.01.21</t>
  </si>
  <si>
    <t>Монтаж видеонаблюдения</t>
  </si>
  <si>
    <t>Капитальный ремонт кровли</t>
  </si>
  <si>
    <t>Обслуживание домофонов</t>
  </si>
  <si>
    <t>Содержание домофона</t>
  </si>
  <si>
    <t>Устройство видеонаблюдения</t>
  </si>
  <si>
    <t>ул.Матвеева, 10</t>
  </si>
  <si>
    <t>Единовременная оплата за изготовление и монтаж распашных ворот и калиток</t>
  </si>
  <si>
    <t>Единовременная оплата за установку видеонаблюдения</t>
  </si>
  <si>
    <t>Обслуживание видеонаблюдения</t>
  </si>
  <si>
    <t>Обслуживание ворот и калиток</t>
  </si>
  <si>
    <t>Монтаж автоматических ворот</t>
  </si>
  <si>
    <t>Монтаж системы видеонаблюдения</t>
  </si>
  <si>
    <t>Содержание и ремонт общего имуществаа МКД</t>
  </si>
  <si>
    <t>ул. Токмакова, 43</t>
  </si>
  <si>
    <t>Содержание системы электроснабжения</t>
  </si>
  <si>
    <t xml:space="preserve">Монтаж двери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</si>
</sst>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4" fontId="1" fillId="0" borderId="0" xfId="0" applyNumberFormat="1" applyFont="1" applyFill="1"/>
    <xf numFmtId="4" fontId="0" fillId="0" borderId="0" xfId="0" applyNumberFormat="1" applyFill="1"/>
    <xf numFmtId="0" fontId="2" fillId="2" borderId="1" xfId="0" applyFont="1" applyFill="1" applyBorder="1"/>
    <xf numFmtId="0" fontId="1" fillId="2" borderId="2" xfId="0" applyFont="1" applyFill="1" applyBorder="1"/>
    <xf numFmtId="4" fontId="1" fillId="2" borderId="3" xfId="0" applyNumberFormat="1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4" fontId="1" fillId="0" borderId="3" xfId="0" applyNumberFormat="1" applyFont="1" applyFill="1" applyBorder="1"/>
    <xf numFmtId="0" fontId="2" fillId="0" borderId="4" xfId="0" applyFont="1" applyFill="1" applyBorder="1"/>
    <xf numFmtId="0" fontId="1" fillId="0" borderId="5" xfId="0" applyFont="1" applyFill="1" applyBorder="1"/>
    <xf numFmtId="4" fontId="1" fillId="0" borderId="6" xfId="0" applyNumberFormat="1" applyFont="1" applyFill="1" applyBorder="1"/>
    <xf numFmtId="3" fontId="3" fillId="0" borderId="8" xfId="0" applyNumberFormat="1" applyFont="1" applyFill="1" applyBorder="1"/>
    <xf numFmtId="0" fontId="2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0" xfId="0" applyFont="1" applyFill="1" applyBorder="1"/>
    <xf numFmtId="3" fontId="2" fillId="0" borderId="8" xfId="0" applyNumberFormat="1" applyFont="1" applyFill="1" applyBorder="1"/>
    <xf numFmtId="4" fontId="0" fillId="0" borderId="0" xfId="0" applyNumberFormat="1"/>
    <xf numFmtId="0" fontId="1" fillId="0" borderId="7" xfId="0" applyFont="1" applyFill="1" applyBorder="1"/>
    <xf numFmtId="0" fontId="1" fillId="0" borderId="0" xfId="0" applyFont="1" applyFill="1" applyBorder="1"/>
    <xf numFmtId="3" fontId="1" fillId="0" borderId="8" xfId="0" applyNumberFormat="1" applyFont="1" applyFill="1" applyBorder="1"/>
    <xf numFmtId="4" fontId="0" fillId="0" borderId="0" xfId="0" applyNumberFormat="1" applyFill="1" applyBorder="1"/>
    <xf numFmtId="164" fontId="0" fillId="0" borderId="0" xfId="0" applyNumberFormat="1" applyBorder="1"/>
    <xf numFmtId="0" fontId="0" fillId="0" borderId="0" xfId="0" applyBorder="1"/>
    <xf numFmtId="3" fontId="1" fillId="0" borderId="6" xfId="0" applyNumberFormat="1" applyFont="1" applyFill="1" applyBorder="1"/>
    <xf numFmtId="0" fontId="3" fillId="0" borderId="7" xfId="0" applyFont="1" applyFill="1" applyBorder="1"/>
    <xf numFmtId="3" fontId="2" fillId="0" borderId="11" xfId="0" applyNumberFormat="1" applyFont="1" applyFill="1" applyBorder="1"/>
    <xf numFmtId="14" fontId="4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3"/>
  <sheetViews>
    <sheetView tabSelected="1" workbookViewId="0">
      <selection activeCell="E274" sqref="E274"/>
    </sheetView>
  </sheetViews>
  <sheetFormatPr defaultRowHeight="15" x14ac:dyDescent="0.25"/>
  <cols>
    <col min="1" max="1" width="16.7109375" style="31" customWidth="1"/>
    <col min="2" max="2" width="43" style="31" customWidth="1"/>
    <col min="3" max="3" width="15.85546875" style="3" customWidth="1"/>
    <col min="4" max="4" width="11.7109375" style="20" customWidth="1"/>
    <col min="5" max="6" width="14.42578125" customWidth="1"/>
    <col min="7" max="7" width="13.140625" customWidth="1"/>
    <col min="8" max="8" width="14" customWidth="1"/>
  </cols>
  <sheetData>
    <row r="1" spans="1:6" ht="16.5" thickBot="1" x14ac:dyDescent="0.3">
      <c r="A1" s="1"/>
      <c r="B1" s="1"/>
      <c r="C1" s="2"/>
      <c r="D1" s="3"/>
    </row>
    <row r="2" spans="1:6" ht="16.5" thickBot="1" x14ac:dyDescent="0.3">
      <c r="A2" s="4" t="s">
        <v>0</v>
      </c>
      <c r="B2" s="5"/>
      <c r="C2" s="6"/>
      <c r="D2" s="3"/>
    </row>
    <row r="3" spans="1:6" ht="15.75" x14ac:dyDescent="0.25">
      <c r="A3" s="7"/>
      <c r="B3" s="8"/>
      <c r="C3" s="9"/>
      <c r="D3" s="3"/>
    </row>
    <row r="4" spans="1:6" ht="15.75" x14ac:dyDescent="0.25">
      <c r="A4" s="10" t="s">
        <v>1</v>
      </c>
      <c r="B4" s="11"/>
      <c r="C4" s="12"/>
      <c r="D4" s="3"/>
    </row>
    <row r="5" spans="1:6" ht="15.75" x14ac:dyDescent="0.25">
      <c r="A5" s="35" t="s">
        <v>2</v>
      </c>
      <c r="B5" s="36"/>
      <c r="C5" s="13">
        <v>398632.22</v>
      </c>
      <c r="D5" s="3"/>
    </row>
    <row r="6" spans="1:6" ht="15.75" x14ac:dyDescent="0.25">
      <c r="A6" s="14" t="s">
        <v>3</v>
      </c>
      <c r="B6" s="15"/>
      <c r="C6" s="13">
        <f>265596.74-2284.49</f>
        <v>263312.25</v>
      </c>
      <c r="D6" s="3"/>
    </row>
    <row r="7" spans="1:6" ht="15.75" x14ac:dyDescent="0.25">
      <c r="A7" s="37" t="s">
        <v>4</v>
      </c>
      <c r="B7" s="38"/>
      <c r="C7" s="13">
        <v>716588.7</v>
      </c>
      <c r="D7" s="3"/>
    </row>
    <row r="8" spans="1:6" ht="15.75" x14ac:dyDescent="0.25">
      <c r="A8" s="16" t="s">
        <v>5</v>
      </c>
      <c r="B8" s="15"/>
      <c r="C8" s="13">
        <v>17400</v>
      </c>
      <c r="D8" s="3"/>
    </row>
    <row r="9" spans="1:6" ht="15.75" x14ac:dyDescent="0.25">
      <c r="A9" s="16" t="s">
        <v>6</v>
      </c>
      <c r="B9" s="15"/>
      <c r="C9" s="13">
        <v>24168</v>
      </c>
      <c r="D9" s="3"/>
    </row>
    <row r="10" spans="1:6" ht="15.75" x14ac:dyDescent="0.25">
      <c r="A10" s="17" t="s">
        <v>7</v>
      </c>
      <c r="B10" s="18"/>
      <c r="C10" s="19">
        <f>SUM(C7:C9)</f>
        <v>758156.7</v>
      </c>
    </row>
    <row r="11" spans="1:6" ht="15.75" x14ac:dyDescent="0.25">
      <c r="A11" s="21"/>
      <c r="B11" s="22"/>
      <c r="C11" s="23"/>
      <c r="D11" s="24"/>
      <c r="E11" s="25"/>
      <c r="F11" s="26"/>
    </row>
    <row r="12" spans="1:6" ht="15.75" x14ac:dyDescent="0.25">
      <c r="A12" s="39" t="s">
        <v>8</v>
      </c>
      <c r="B12" s="40"/>
      <c r="C12" s="27"/>
      <c r="D12" s="24"/>
      <c r="E12" s="25"/>
      <c r="F12" s="26"/>
    </row>
    <row r="13" spans="1:6" ht="15" customHeight="1" x14ac:dyDescent="0.25">
      <c r="A13" s="37" t="s">
        <v>9</v>
      </c>
      <c r="B13" s="38"/>
      <c r="C13" s="13">
        <f>5107.76+58832.94</f>
        <v>63940.700000000004</v>
      </c>
      <c r="D13"/>
    </row>
    <row r="14" spans="1:6" ht="15.75" x14ac:dyDescent="0.25">
      <c r="A14" s="16" t="s">
        <v>10</v>
      </c>
      <c r="B14" s="15"/>
      <c r="C14" s="13">
        <f>3409.7</f>
        <v>3409.7</v>
      </c>
      <c r="D14"/>
    </row>
    <row r="15" spans="1:6" ht="15.75" x14ac:dyDescent="0.25">
      <c r="A15" s="16" t="s">
        <v>11</v>
      </c>
      <c r="B15" s="15"/>
      <c r="C15" s="13">
        <v>17321.400000000001</v>
      </c>
      <c r="D15"/>
    </row>
    <row r="16" spans="1:6" ht="15.75" x14ac:dyDescent="0.25">
      <c r="A16" s="16" t="s">
        <v>12</v>
      </c>
      <c r="B16" s="15"/>
      <c r="C16" s="13">
        <v>2587.1999999999998</v>
      </c>
      <c r="D16"/>
    </row>
    <row r="17" spans="1:6" ht="15.75" x14ac:dyDescent="0.25">
      <c r="A17" s="16" t="s">
        <v>13</v>
      </c>
      <c r="B17" s="15"/>
      <c r="C17" s="13">
        <f>157673.28+1407.67+2003.63</f>
        <v>161084.58000000002</v>
      </c>
      <c r="D17"/>
    </row>
    <row r="18" spans="1:6" ht="15.75" x14ac:dyDescent="0.25">
      <c r="A18" s="16" t="s">
        <v>32</v>
      </c>
      <c r="B18" s="15"/>
      <c r="C18" s="13">
        <f>125.84+65917.8</f>
        <v>66043.64</v>
      </c>
      <c r="D18"/>
    </row>
    <row r="19" spans="1:6" ht="15.75" x14ac:dyDescent="0.25">
      <c r="A19" s="16" t="s">
        <v>14</v>
      </c>
      <c r="B19" s="15"/>
      <c r="C19" s="13">
        <v>4556.5200000000004</v>
      </c>
      <c r="D19"/>
    </row>
    <row r="20" spans="1:6" ht="15.75" x14ac:dyDescent="0.25">
      <c r="A20" s="28" t="s">
        <v>15</v>
      </c>
      <c r="B20" s="15"/>
      <c r="C20" s="13">
        <v>78114.06</v>
      </c>
      <c r="D20"/>
    </row>
    <row r="21" spans="1:6" ht="15.75" x14ac:dyDescent="0.25">
      <c r="A21" s="16" t="s">
        <v>17</v>
      </c>
      <c r="B21" s="15"/>
      <c r="C21" s="13">
        <f>54297</f>
        <v>54297</v>
      </c>
      <c r="D21"/>
    </row>
    <row r="22" spans="1:6" ht="15.75" x14ac:dyDescent="0.25">
      <c r="A22" s="16" t="s">
        <v>18</v>
      </c>
      <c r="B22" s="15"/>
      <c r="C22" s="13">
        <f>154215.27</f>
        <v>154215.26999999999</v>
      </c>
      <c r="D22"/>
    </row>
    <row r="23" spans="1:6" ht="15.75" x14ac:dyDescent="0.25">
      <c r="A23" s="16"/>
      <c r="B23" s="15"/>
      <c r="C23" s="13"/>
      <c r="D23"/>
    </row>
    <row r="24" spans="1:6" ht="16.5" thickBot="1" x14ac:dyDescent="0.3">
      <c r="A24" s="33" t="s">
        <v>19</v>
      </c>
      <c r="B24" s="34"/>
      <c r="C24" s="29">
        <f>SUM(C13:C22)</f>
        <v>605570.07000000007</v>
      </c>
      <c r="D24" s="3"/>
      <c r="E24" s="30"/>
      <c r="F24" s="26"/>
    </row>
    <row r="25" spans="1:6" ht="15.75" x14ac:dyDescent="0.25">
      <c r="A25" s="1"/>
      <c r="B25" s="1"/>
      <c r="C25" s="2"/>
      <c r="D25" s="3"/>
      <c r="E25" s="30"/>
      <c r="F25" s="26"/>
    </row>
    <row r="27" spans="1:6" ht="16.5" thickBot="1" x14ac:dyDescent="0.3">
      <c r="A27" s="1"/>
      <c r="B27" s="1"/>
      <c r="C27" s="2"/>
      <c r="D27" s="3"/>
    </row>
    <row r="28" spans="1:6" ht="16.5" thickBot="1" x14ac:dyDescent="0.3">
      <c r="A28" s="4" t="s">
        <v>20</v>
      </c>
      <c r="B28" s="5"/>
      <c r="C28" s="6"/>
      <c r="D28" s="3"/>
    </row>
    <row r="29" spans="1:6" ht="15.75" x14ac:dyDescent="0.25">
      <c r="A29" s="7"/>
      <c r="B29" s="8"/>
      <c r="C29" s="9"/>
      <c r="D29" s="3"/>
    </row>
    <row r="30" spans="1:6" ht="15.75" x14ac:dyDescent="0.25">
      <c r="A30" s="10" t="s">
        <v>1</v>
      </c>
      <c r="B30" s="11"/>
      <c r="C30" s="12"/>
      <c r="D30" s="3"/>
    </row>
    <row r="31" spans="1:6" ht="15.75" x14ac:dyDescent="0.25">
      <c r="A31" s="35" t="s">
        <v>2</v>
      </c>
      <c r="B31" s="36"/>
      <c r="C31" s="19">
        <v>609725.29</v>
      </c>
      <c r="D31" s="3"/>
    </row>
    <row r="32" spans="1:6" ht="15.75" x14ac:dyDescent="0.25">
      <c r="A32" s="14" t="s">
        <v>3</v>
      </c>
      <c r="B32" s="32"/>
      <c r="C32" s="19">
        <v>142543.46</v>
      </c>
      <c r="D32" s="3"/>
    </row>
    <row r="33" spans="1:6" ht="15.75" x14ac:dyDescent="0.25">
      <c r="A33" s="14" t="s">
        <v>33</v>
      </c>
      <c r="B33" s="32"/>
      <c r="C33" s="19">
        <v>255385.44</v>
      </c>
      <c r="D33" s="3"/>
    </row>
    <row r="34" spans="1:6" ht="15.75" x14ac:dyDescent="0.25">
      <c r="A34" s="14" t="s">
        <v>34</v>
      </c>
      <c r="B34" s="32"/>
      <c r="C34" s="19">
        <v>80800.09</v>
      </c>
      <c r="D34" s="3"/>
    </row>
    <row r="35" spans="1:6" ht="15.75" x14ac:dyDescent="0.25">
      <c r="A35" s="37" t="s">
        <v>4</v>
      </c>
      <c r="B35" s="38"/>
      <c r="C35" s="13">
        <v>795793.38</v>
      </c>
      <c r="D35" s="3"/>
    </row>
    <row r="36" spans="1:6" ht="15.75" x14ac:dyDescent="0.25">
      <c r="A36" s="16" t="s">
        <v>5</v>
      </c>
      <c r="B36" s="15"/>
      <c r="C36" s="13">
        <v>11700</v>
      </c>
      <c r="D36" s="3"/>
    </row>
    <row r="37" spans="1:6" ht="15.75" x14ac:dyDescent="0.25">
      <c r="A37" s="16" t="s">
        <v>21</v>
      </c>
      <c r="B37" s="15"/>
      <c r="C37" s="13">
        <v>32400</v>
      </c>
      <c r="D37" s="3"/>
    </row>
    <row r="38" spans="1:6" ht="15.75" x14ac:dyDescent="0.25">
      <c r="A38" s="17" t="s">
        <v>7</v>
      </c>
      <c r="B38" s="18"/>
      <c r="C38" s="19">
        <f>SUM(C35:C37)</f>
        <v>839893.38</v>
      </c>
    </row>
    <row r="39" spans="1:6" ht="15.75" x14ac:dyDescent="0.25">
      <c r="A39" s="21"/>
      <c r="B39" s="22"/>
      <c r="C39" s="23"/>
      <c r="D39" s="24"/>
      <c r="E39" s="25"/>
      <c r="F39" s="26"/>
    </row>
    <row r="40" spans="1:6" ht="15.75" x14ac:dyDescent="0.25">
      <c r="A40" s="39" t="s">
        <v>8</v>
      </c>
      <c r="B40" s="40"/>
      <c r="C40" s="27"/>
      <c r="D40" s="24"/>
      <c r="E40" s="25"/>
      <c r="F40" s="26"/>
    </row>
    <row r="41" spans="1:6" ht="15" customHeight="1" x14ac:dyDescent="0.25">
      <c r="A41" s="37" t="s">
        <v>9</v>
      </c>
      <c r="B41" s="38"/>
      <c r="C41" s="13">
        <f>5798.57+68745.34+1032</f>
        <v>75575.91</v>
      </c>
      <c r="D41"/>
    </row>
    <row r="42" spans="1:6" ht="15.75" x14ac:dyDescent="0.25">
      <c r="A42" s="16" t="s">
        <v>10</v>
      </c>
      <c r="B42" s="15"/>
      <c r="C42" s="13">
        <f>2641.2</f>
        <v>2641.2</v>
      </c>
      <c r="D42"/>
    </row>
    <row r="43" spans="1:6" ht="15.75" x14ac:dyDescent="0.25">
      <c r="A43" s="16" t="s">
        <v>13</v>
      </c>
      <c r="B43" s="15"/>
      <c r="C43" s="13">
        <f>200545.68+1644.84+2341.2</f>
        <v>204531.72</v>
      </c>
      <c r="D43"/>
    </row>
    <row r="44" spans="1:6" ht="15.75" x14ac:dyDescent="0.25">
      <c r="A44" s="16" t="s">
        <v>32</v>
      </c>
      <c r="B44" s="15"/>
      <c r="C44" s="13">
        <f>370+77023.68+8000</f>
        <v>85393.68</v>
      </c>
      <c r="D44"/>
    </row>
    <row r="45" spans="1:6" ht="15.75" x14ac:dyDescent="0.25">
      <c r="A45" s="16" t="s">
        <v>17</v>
      </c>
      <c r="B45" s="15"/>
      <c r="C45" s="13">
        <f>62556</f>
        <v>62556</v>
      </c>
      <c r="D45"/>
    </row>
    <row r="46" spans="1:6" ht="15.75" x14ac:dyDescent="0.25">
      <c r="A46" s="16" t="s">
        <v>18</v>
      </c>
      <c r="B46" s="15"/>
      <c r="C46" s="13">
        <f>180198.06</f>
        <v>180198.06</v>
      </c>
      <c r="D46"/>
    </row>
    <row r="47" spans="1:6" ht="15.75" x14ac:dyDescent="0.25">
      <c r="A47" s="16" t="s">
        <v>35</v>
      </c>
      <c r="B47" s="15"/>
      <c r="C47" s="13">
        <v>38800</v>
      </c>
      <c r="D47"/>
    </row>
    <row r="48" spans="1:6" ht="15.75" x14ac:dyDescent="0.25">
      <c r="A48" s="16" t="s">
        <v>21</v>
      </c>
      <c r="B48" s="15"/>
      <c r="C48" s="13">
        <v>31020</v>
      </c>
      <c r="D48"/>
    </row>
    <row r="49" spans="1:6" ht="15.75" x14ac:dyDescent="0.25">
      <c r="A49" s="16"/>
      <c r="B49" s="15"/>
      <c r="C49" s="13"/>
      <c r="D49"/>
    </row>
    <row r="50" spans="1:6" ht="15.75" x14ac:dyDescent="0.25">
      <c r="A50" s="14" t="s">
        <v>36</v>
      </c>
      <c r="B50" s="15"/>
      <c r="C50" s="13">
        <v>1457048.09</v>
      </c>
      <c r="D50"/>
    </row>
    <row r="51" spans="1:6" ht="15.75" x14ac:dyDescent="0.25">
      <c r="A51" s="16"/>
      <c r="B51" s="15"/>
      <c r="C51" s="13"/>
      <c r="D51"/>
    </row>
    <row r="52" spans="1:6" ht="15.75" x14ac:dyDescent="0.25">
      <c r="A52" s="16"/>
      <c r="B52" s="15"/>
      <c r="C52" s="13"/>
      <c r="D52"/>
    </row>
    <row r="53" spans="1:6" ht="16.5" thickBot="1" x14ac:dyDescent="0.3">
      <c r="A53" s="33" t="s">
        <v>19</v>
      </c>
      <c r="B53" s="34"/>
      <c r="C53" s="29">
        <f>SUM(C41:C47)</f>
        <v>649696.57000000007</v>
      </c>
      <c r="D53" s="3"/>
      <c r="E53" s="30"/>
      <c r="F53" s="26"/>
    </row>
    <row r="54" spans="1:6" ht="15.75" x14ac:dyDescent="0.25">
      <c r="A54" s="1"/>
      <c r="B54" s="1"/>
      <c r="C54" s="2"/>
      <c r="D54" s="3"/>
      <c r="E54" s="30"/>
      <c r="F54" s="26"/>
    </row>
    <row r="56" spans="1:6" ht="15.75" thickBot="1" x14ac:dyDescent="0.3"/>
    <row r="57" spans="1:6" ht="16.5" thickBot="1" x14ac:dyDescent="0.3">
      <c r="A57" s="4" t="s">
        <v>22</v>
      </c>
      <c r="B57" s="5"/>
      <c r="C57" s="6"/>
      <c r="D57" s="3"/>
    </row>
    <row r="58" spans="1:6" ht="15.75" x14ac:dyDescent="0.25">
      <c r="A58" s="7"/>
      <c r="B58" s="8"/>
      <c r="C58" s="9"/>
      <c r="D58" s="3"/>
    </row>
    <row r="59" spans="1:6" ht="15.75" x14ac:dyDescent="0.25">
      <c r="A59" s="10" t="s">
        <v>1</v>
      </c>
      <c r="B59" s="11"/>
      <c r="C59" s="12"/>
      <c r="D59" s="3"/>
    </row>
    <row r="60" spans="1:6" ht="15.75" x14ac:dyDescent="0.25">
      <c r="A60" s="35" t="s">
        <v>2</v>
      </c>
      <c r="B60" s="36"/>
      <c r="C60" s="19">
        <v>1485483.23</v>
      </c>
      <c r="D60" s="3"/>
    </row>
    <row r="61" spans="1:6" ht="15.75" x14ac:dyDescent="0.25">
      <c r="A61" s="14" t="s">
        <v>3</v>
      </c>
      <c r="B61" s="32"/>
      <c r="C61" s="19">
        <v>779526.25</v>
      </c>
      <c r="D61" s="3"/>
    </row>
    <row r="62" spans="1:6" ht="15.75" x14ac:dyDescent="0.25">
      <c r="A62" s="37" t="s">
        <v>4</v>
      </c>
      <c r="B62" s="38"/>
      <c r="C62" s="13">
        <v>3133842.66</v>
      </c>
      <c r="D62" s="3"/>
    </row>
    <row r="63" spans="1:6" ht="15.75" x14ac:dyDescent="0.25">
      <c r="A63" s="16" t="s">
        <v>5</v>
      </c>
      <c r="B63" s="15"/>
      <c r="C63" s="13">
        <v>33075</v>
      </c>
      <c r="D63" s="3"/>
    </row>
    <row r="64" spans="1:6" ht="15.75" x14ac:dyDescent="0.25">
      <c r="A64" s="16" t="s">
        <v>21</v>
      </c>
      <c r="B64" s="15"/>
      <c r="C64" s="13">
        <v>110808</v>
      </c>
      <c r="D64" s="3"/>
    </row>
    <row r="65" spans="1:6" ht="15.75" x14ac:dyDescent="0.25">
      <c r="A65" s="16" t="s">
        <v>6</v>
      </c>
      <c r="B65" s="15"/>
      <c r="C65" s="13">
        <v>103032</v>
      </c>
      <c r="D65" s="3"/>
    </row>
    <row r="66" spans="1:6" ht="15.75" x14ac:dyDescent="0.25">
      <c r="A66" s="17" t="s">
        <v>7</v>
      </c>
      <c r="B66" s="18"/>
      <c r="C66" s="19">
        <f>SUM(C62:C64)</f>
        <v>3277725.66</v>
      </c>
    </row>
    <row r="67" spans="1:6" ht="15.75" x14ac:dyDescent="0.25">
      <c r="A67" s="21"/>
      <c r="B67" s="22"/>
      <c r="C67" s="23"/>
      <c r="D67" s="24"/>
      <c r="E67" s="25"/>
      <c r="F67" s="26"/>
    </row>
    <row r="68" spans="1:6" ht="15.75" x14ac:dyDescent="0.25">
      <c r="A68" s="39" t="s">
        <v>8</v>
      </c>
      <c r="B68" s="40"/>
      <c r="C68" s="27"/>
      <c r="D68" s="24"/>
      <c r="E68" s="25"/>
      <c r="F68" s="26"/>
    </row>
    <row r="69" spans="1:6" ht="15" customHeight="1" x14ac:dyDescent="0.25">
      <c r="A69" s="37" t="s">
        <v>9</v>
      </c>
      <c r="B69" s="38"/>
      <c r="C69" s="13">
        <f>5727.25+238737.76</f>
        <v>244465.01</v>
      </c>
      <c r="D69"/>
    </row>
    <row r="70" spans="1:6" ht="15.75" x14ac:dyDescent="0.25">
      <c r="A70" s="16" t="s">
        <v>10</v>
      </c>
      <c r="B70" s="15"/>
      <c r="C70" s="13">
        <v>7401.34</v>
      </c>
      <c r="D70"/>
    </row>
    <row r="71" spans="1:6" ht="15.75" x14ac:dyDescent="0.25">
      <c r="A71" s="16" t="s">
        <v>37</v>
      </c>
      <c r="B71" s="15"/>
      <c r="C71" s="13">
        <v>66916.56</v>
      </c>
      <c r="D71"/>
    </row>
    <row r="72" spans="1:6" ht="15.75" x14ac:dyDescent="0.25">
      <c r="A72" s="16" t="s">
        <v>21</v>
      </c>
      <c r="B72" s="15"/>
      <c r="C72" s="13">
        <v>116500</v>
      </c>
      <c r="D72"/>
    </row>
    <row r="73" spans="1:6" ht="15.75" x14ac:dyDescent="0.25">
      <c r="A73" s="16" t="s">
        <v>13</v>
      </c>
      <c r="B73" s="15"/>
      <c r="C73" s="13">
        <f>607763.76+5712.18+8130.5</f>
        <v>621606.44000000006</v>
      </c>
      <c r="D73"/>
    </row>
    <row r="74" spans="1:6" ht="15.75" x14ac:dyDescent="0.25">
      <c r="A74" s="16" t="s">
        <v>32</v>
      </c>
      <c r="B74" s="15"/>
      <c r="C74" s="13">
        <f>1294.23+267786.24</f>
        <v>269080.46999999997</v>
      </c>
      <c r="D74"/>
    </row>
    <row r="75" spans="1:6" ht="15.75" x14ac:dyDescent="0.25">
      <c r="A75" s="16" t="s">
        <v>14</v>
      </c>
      <c r="B75" s="15"/>
      <c r="C75" s="13">
        <v>18510.599999999999</v>
      </c>
      <c r="D75"/>
    </row>
    <row r="76" spans="1:6" ht="15.75" x14ac:dyDescent="0.25">
      <c r="A76" s="16" t="s">
        <v>15</v>
      </c>
      <c r="B76" s="15"/>
      <c r="C76" s="13">
        <v>500713.8</v>
      </c>
      <c r="D76"/>
    </row>
    <row r="77" spans="1:6" ht="15.75" x14ac:dyDescent="0.25">
      <c r="A77" s="16" t="s">
        <v>17</v>
      </c>
      <c r="B77" s="15"/>
      <c r="C77" s="13">
        <v>231996</v>
      </c>
      <c r="D77"/>
    </row>
    <row r="78" spans="1:6" ht="15.75" x14ac:dyDescent="0.25">
      <c r="A78" s="16" t="s">
        <v>18</v>
      </c>
      <c r="B78" s="15"/>
      <c r="C78" s="13">
        <v>625789.06000000006</v>
      </c>
      <c r="D78"/>
    </row>
    <row r="79" spans="1:6" ht="15.75" x14ac:dyDescent="0.25">
      <c r="A79" s="16"/>
      <c r="B79" s="15"/>
      <c r="C79" s="13"/>
      <c r="D79"/>
    </row>
    <row r="80" spans="1:6" ht="16.5" thickBot="1" x14ac:dyDescent="0.3">
      <c r="A80" s="33" t="s">
        <v>19</v>
      </c>
      <c r="B80" s="34"/>
      <c r="C80" s="29">
        <f>SUM(C69:C78)</f>
        <v>2702979.2800000003</v>
      </c>
      <c r="D80" s="3"/>
      <c r="E80" s="30"/>
      <c r="F80" s="26"/>
    </row>
    <row r="82" spans="1:6" ht="15.75" thickBot="1" x14ac:dyDescent="0.3"/>
    <row r="83" spans="1:6" ht="16.5" thickBot="1" x14ac:dyDescent="0.3">
      <c r="A83" s="4" t="s">
        <v>23</v>
      </c>
      <c r="B83" s="5"/>
      <c r="C83" s="6"/>
      <c r="D83" s="3"/>
    </row>
    <row r="84" spans="1:6" ht="15.75" x14ac:dyDescent="0.25">
      <c r="A84" s="7"/>
      <c r="B84" s="8"/>
      <c r="C84" s="9"/>
      <c r="D84" s="3"/>
    </row>
    <row r="85" spans="1:6" ht="15.75" x14ac:dyDescent="0.25">
      <c r="A85" s="10" t="s">
        <v>1</v>
      </c>
      <c r="B85" s="11"/>
      <c r="C85" s="12"/>
      <c r="D85" s="3"/>
    </row>
    <row r="86" spans="1:6" ht="15.75" x14ac:dyDescent="0.25">
      <c r="A86" s="35" t="s">
        <v>2</v>
      </c>
      <c r="B86" s="36"/>
      <c r="C86" s="19">
        <v>4707169.46</v>
      </c>
      <c r="D86" s="3"/>
    </row>
    <row r="87" spans="1:6" ht="15.75" x14ac:dyDescent="0.25">
      <c r="A87" s="14" t="s">
        <v>3</v>
      </c>
      <c r="B87" s="32"/>
      <c r="C87" s="19">
        <v>2409040.11</v>
      </c>
      <c r="D87" s="3"/>
    </row>
    <row r="88" spans="1:6" ht="15.75" x14ac:dyDescent="0.25">
      <c r="A88" s="37" t="s">
        <v>4</v>
      </c>
      <c r="B88" s="38"/>
      <c r="C88" s="13">
        <v>7068114.7800000003</v>
      </c>
      <c r="D88" s="3"/>
    </row>
    <row r="89" spans="1:6" ht="15.75" x14ac:dyDescent="0.25">
      <c r="A89" s="16" t="s">
        <v>24</v>
      </c>
      <c r="B89" s="15"/>
      <c r="C89" s="13">
        <v>220800</v>
      </c>
      <c r="D89" s="3"/>
    </row>
    <row r="90" spans="1:6" ht="15.75" x14ac:dyDescent="0.25">
      <c r="A90" s="16" t="s">
        <v>5</v>
      </c>
      <c r="B90" s="15"/>
      <c r="C90" s="13">
        <v>45800</v>
      </c>
      <c r="D90" s="3"/>
    </row>
    <row r="91" spans="1:6" ht="15.75" x14ac:dyDescent="0.25">
      <c r="A91" s="16" t="s">
        <v>6</v>
      </c>
      <c r="B91" s="15"/>
      <c r="C91" s="13">
        <v>228324</v>
      </c>
      <c r="D91" s="3"/>
    </row>
    <row r="92" spans="1:6" ht="15.75" x14ac:dyDescent="0.25">
      <c r="A92" s="17" t="s">
        <v>7</v>
      </c>
      <c r="B92" s="18"/>
      <c r="C92" s="19">
        <f>SUM(C88:C90)</f>
        <v>7334714.7800000003</v>
      </c>
    </row>
    <row r="93" spans="1:6" ht="15.75" x14ac:dyDescent="0.25">
      <c r="A93" s="21"/>
      <c r="B93" s="22"/>
      <c r="C93" s="23"/>
      <c r="D93" s="24"/>
      <c r="E93" s="25"/>
      <c r="F93" s="26"/>
    </row>
    <row r="94" spans="1:6" ht="15.75" x14ac:dyDescent="0.25">
      <c r="A94" s="39" t="s">
        <v>8</v>
      </c>
      <c r="B94" s="40"/>
      <c r="C94" s="27"/>
      <c r="D94" s="24"/>
      <c r="E94" s="25"/>
      <c r="F94" s="26"/>
    </row>
    <row r="95" spans="1:6" ht="15" customHeight="1" x14ac:dyDescent="0.25">
      <c r="A95" s="37" t="s">
        <v>9</v>
      </c>
      <c r="B95" s="38"/>
      <c r="C95" s="13">
        <f>12521.97+539287.98</f>
        <v>551809.94999999995</v>
      </c>
      <c r="D95"/>
    </row>
    <row r="96" spans="1:6" ht="15.75" x14ac:dyDescent="0.25">
      <c r="A96" s="16" t="s">
        <v>10</v>
      </c>
      <c r="B96" s="15"/>
      <c r="C96" s="13">
        <v>13207.92</v>
      </c>
      <c r="D96"/>
    </row>
    <row r="97" spans="1:6" ht="15.75" x14ac:dyDescent="0.25">
      <c r="A97" s="16" t="s">
        <v>38</v>
      </c>
      <c r="B97" s="15"/>
      <c r="C97" s="13">
        <v>149960.64000000001</v>
      </c>
      <c r="D97"/>
    </row>
    <row r="98" spans="1:6" ht="15.75" x14ac:dyDescent="0.25">
      <c r="A98" s="16" t="s">
        <v>12</v>
      </c>
      <c r="B98" s="15"/>
      <c r="C98" s="13">
        <v>3460.8</v>
      </c>
      <c r="D98"/>
    </row>
    <row r="99" spans="1:6" ht="15.75" x14ac:dyDescent="0.25">
      <c r="A99" s="16" t="s">
        <v>21</v>
      </c>
      <c r="B99" s="15"/>
      <c r="C99" s="13">
        <v>116168</v>
      </c>
      <c r="D99"/>
    </row>
    <row r="100" spans="1:6" ht="15.75" x14ac:dyDescent="0.25">
      <c r="A100" s="16" t="s">
        <v>13</v>
      </c>
      <c r="B100" s="15"/>
      <c r="C100" s="13">
        <f>1370759.52+12903.31+18366.1</f>
        <v>1402028.9300000002</v>
      </c>
      <c r="D100"/>
    </row>
    <row r="101" spans="1:6" ht="15.75" x14ac:dyDescent="0.25">
      <c r="A101" s="16" t="s">
        <v>32</v>
      </c>
      <c r="B101" s="15"/>
      <c r="C101" s="13">
        <f>1506.48+32445.2+603969.12</f>
        <v>637920.80000000005</v>
      </c>
      <c r="D101"/>
    </row>
    <row r="102" spans="1:6" ht="15.75" x14ac:dyDescent="0.25">
      <c r="A102" s="16" t="s">
        <v>14</v>
      </c>
      <c r="B102" s="15"/>
      <c r="C102" s="13">
        <v>41748.839999999997</v>
      </c>
      <c r="D102"/>
    </row>
    <row r="103" spans="1:6" ht="15.75" x14ac:dyDescent="0.25">
      <c r="A103" s="16" t="s">
        <v>28</v>
      </c>
      <c r="B103" s="15"/>
      <c r="C103" s="13">
        <v>29635.68</v>
      </c>
      <c r="D103"/>
    </row>
    <row r="104" spans="1:6" ht="15.75" x14ac:dyDescent="0.25">
      <c r="A104" s="16" t="s">
        <v>15</v>
      </c>
      <c r="B104" s="15"/>
      <c r="C104" s="13">
        <v>1129080.48</v>
      </c>
      <c r="D104"/>
    </row>
    <row r="105" spans="1:6" ht="15.75" x14ac:dyDescent="0.25">
      <c r="A105" s="16" t="s">
        <v>17</v>
      </c>
      <c r="B105" s="15"/>
      <c r="C105" s="13">
        <v>524754</v>
      </c>
      <c r="D105"/>
    </row>
    <row r="106" spans="1:6" ht="15.75" x14ac:dyDescent="0.25">
      <c r="A106" s="16" t="s">
        <v>18</v>
      </c>
      <c r="B106" s="15"/>
      <c r="C106" s="13">
        <f>1413603.45</f>
        <v>1413603.45</v>
      </c>
      <c r="D106"/>
    </row>
    <row r="107" spans="1:6" ht="15.75" x14ac:dyDescent="0.25">
      <c r="A107" s="16" t="s">
        <v>39</v>
      </c>
      <c r="B107" s="15"/>
      <c r="C107" s="13">
        <v>483712.94</v>
      </c>
      <c r="D107"/>
    </row>
    <row r="108" spans="1:6" ht="15.75" x14ac:dyDescent="0.25">
      <c r="A108" s="16"/>
      <c r="B108" s="15"/>
      <c r="C108" s="13"/>
      <c r="D108"/>
    </row>
    <row r="109" spans="1:6" ht="16.5" thickBot="1" x14ac:dyDescent="0.3">
      <c r="A109" s="33" t="s">
        <v>19</v>
      </c>
      <c r="B109" s="34"/>
      <c r="C109" s="29">
        <f>SUM(C95:C106)</f>
        <v>6013379.4900000002</v>
      </c>
      <c r="D109" s="3"/>
      <c r="E109" s="30"/>
      <c r="F109" s="26"/>
    </row>
    <row r="111" spans="1:6" ht="15.75" thickBot="1" x14ac:dyDescent="0.3"/>
    <row r="112" spans="1:6" ht="16.5" thickBot="1" x14ac:dyDescent="0.3">
      <c r="A112" s="4" t="s">
        <v>25</v>
      </c>
      <c r="B112" s="5"/>
      <c r="C112" s="6"/>
      <c r="D112" s="3"/>
    </row>
    <row r="113" spans="1:6" ht="15.75" x14ac:dyDescent="0.25">
      <c r="A113" s="7"/>
      <c r="B113" s="8"/>
      <c r="C113" s="9"/>
      <c r="D113" s="3"/>
    </row>
    <row r="114" spans="1:6" ht="15.75" x14ac:dyDescent="0.25">
      <c r="A114" s="10" t="s">
        <v>1</v>
      </c>
      <c r="B114" s="11"/>
      <c r="C114" s="12"/>
      <c r="D114" s="3"/>
    </row>
    <row r="115" spans="1:6" ht="15.75" x14ac:dyDescent="0.25">
      <c r="A115" s="35" t="s">
        <v>2</v>
      </c>
      <c r="B115" s="36"/>
      <c r="C115" s="19">
        <v>1330409.24</v>
      </c>
      <c r="D115" s="3"/>
    </row>
    <row r="116" spans="1:6" ht="15.75" x14ac:dyDescent="0.25">
      <c r="A116" s="14" t="s">
        <v>3</v>
      </c>
      <c r="B116" s="32"/>
      <c r="C116" s="19">
        <v>943776.67</v>
      </c>
      <c r="D116" s="3"/>
    </row>
    <row r="117" spans="1:6" ht="15.75" x14ac:dyDescent="0.25">
      <c r="A117" s="37" t="s">
        <v>4</v>
      </c>
      <c r="B117" s="38"/>
      <c r="C117" s="13">
        <v>2597845.3199999998</v>
      </c>
      <c r="D117" s="3"/>
    </row>
    <row r="118" spans="1:6" ht="15.75" x14ac:dyDescent="0.25">
      <c r="A118" s="16" t="s">
        <v>5</v>
      </c>
      <c r="B118" s="15"/>
      <c r="C118" s="13">
        <v>21787.5</v>
      </c>
      <c r="D118" s="3"/>
    </row>
    <row r="119" spans="1:6" ht="15.75" x14ac:dyDescent="0.25">
      <c r="A119" s="16" t="s">
        <v>21</v>
      </c>
      <c r="B119" s="15"/>
      <c r="C119" s="13">
        <v>7500</v>
      </c>
      <c r="D119" s="3"/>
    </row>
    <row r="120" spans="1:6" ht="15.75" x14ac:dyDescent="0.25">
      <c r="A120" s="16" t="s">
        <v>6</v>
      </c>
      <c r="B120" s="15"/>
      <c r="C120" s="13">
        <v>49608</v>
      </c>
      <c r="D120" s="3"/>
    </row>
    <row r="121" spans="1:6" ht="15.75" x14ac:dyDescent="0.25">
      <c r="A121" s="17" t="s">
        <v>7</v>
      </c>
      <c r="B121" s="18"/>
      <c r="C121" s="19">
        <f>SUM(C117:C120)</f>
        <v>2676740.8199999998</v>
      </c>
    </row>
    <row r="122" spans="1:6" ht="15.75" x14ac:dyDescent="0.25">
      <c r="A122" s="21"/>
      <c r="B122" s="22"/>
      <c r="C122" s="23"/>
      <c r="D122" s="24"/>
      <c r="E122" s="25"/>
      <c r="F122" s="26"/>
    </row>
    <row r="123" spans="1:6" ht="15.75" x14ac:dyDescent="0.25">
      <c r="A123" s="39" t="s">
        <v>8</v>
      </c>
      <c r="B123" s="40"/>
      <c r="C123" s="27"/>
      <c r="D123" s="24"/>
      <c r="E123" s="25"/>
      <c r="F123" s="26"/>
    </row>
    <row r="124" spans="1:6" ht="15" customHeight="1" x14ac:dyDescent="0.25">
      <c r="A124" s="37" t="s">
        <v>9</v>
      </c>
      <c r="B124" s="38"/>
      <c r="C124" s="13">
        <f>5877.75+200855.66</f>
        <v>206733.41</v>
      </c>
      <c r="D124"/>
    </row>
    <row r="125" spans="1:6" ht="15" customHeight="1" x14ac:dyDescent="0.25">
      <c r="A125" s="16" t="s">
        <v>10</v>
      </c>
      <c r="B125" s="15"/>
      <c r="C125" s="13">
        <v>17173.810000000001</v>
      </c>
      <c r="D125"/>
    </row>
    <row r="126" spans="1:6" ht="15" customHeight="1" x14ac:dyDescent="0.25">
      <c r="A126" s="16" t="s">
        <v>6</v>
      </c>
      <c r="B126" s="15"/>
      <c r="C126" s="13">
        <v>44896.92</v>
      </c>
      <c r="D126"/>
    </row>
    <row r="127" spans="1:6" ht="15.75" x14ac:dyDescent="0.25">
      <c r="A127" s="16" t="s">
        <v>13</v>
      </c>
      <c r="B127" s="15"/>
      <c r="C127" s="13">
        <f>510754.08+4805.79+6840.38</f>
        <v>522400.25</v>
      </c>
      <c r="D127"/>
    </row>
    <row r="128" spans="1:6" ht="15.75" x14ac:dyDescent="0.25">
      <c r="A128" s="16" t="s">
        <v>32</v>
      </c>
      <c r="B128" s="15"/>
      <c r="C128" s="13">
        <f>12947.25+36991.66+225042.84</f>
        <v>274981.75</v>
      </c>
      <c r="D128"/>
    </row>
    <row r="129" spans="1:6" ht="15.75" x14ac:dyDescent="0.25">
      <c r="A129" s="16" t="s">
        <v>14</v>
      </c>
      <c r="B129" s="15"/>
      <c r="C129" s="13">
        <f>15556.2</f>
        <v>15556.2</v>
      </c>
      <c r="D129"/>
    </row>
    <row r="130" spans="1:6" ht="15.75" x14ac:dyDescent="0.25">
      <c r="A130" s="16" t="s">
        <v>15</v>
      </c>
      <c r="B130" s="15"/>
      <c r="C130" s="13">
        <f>420475.14</f>
        <v>420475.14</v>
      </c>
      <c r="D130"/>
    </row>
    <row r="131" spans="1:6" ht="15.75" x14ac:dyDescent="0.25">
      <c r="A131" s="16" t="s">
        <v>17</v>
      </c>
      <c r="B131" s="15"/>
      <c r="C131" s="13">
        <v>194964</v>
      </c>
      <c r="D131"/>
    </row>
    <row r="132" spans="1:6" ht="15.75" x14ac:dyDescent="0.25">
      <c r="A132" s="16" t="s">
        <v>18</v>
      </c>
      <c r="B132" s="15"/>
      <c r="C132" s="13">
        <v>526490.97</v>
      </c>
      <c r="D132"/>
    </row>
    <row r="133" spans="1:6" ht="15.75" x14ac:dyDescent="0.25">
      <c r="A133" s="16"/>
      <c r="B133" s="15"/>
      <c r="C133" s="13"/>
      <c r="D133"/>
    </row>
    <row r="134" spans="1:6" ht="16.5" thickBot="1" x14ac:dyDescent="0.3">
      <c r="A134" s="33" t="s">
        <v>19</v>
      </c>
      <c r="B134" s="34"/>
      <c r="C134" s="29">
        <f>SUM(C124:C132)</f>
        <v>2223672.4500000002</v>
      </c>
      <c r="D134" s="3"/>
      <c r="E134" s="30"/>
      <c r="F134" s="26"/>
    </row>
    <row r="136" spans="1:6" ht="15.75" thickBot="1" x14ac:dyDescent="0.3"/>
    <row r="137" spans="1:6" ht="16.5" thickBot="1" x14ac:dyDescent="0.3">
      <c r="A137" s="4" t="s">
        <v>26</v>
      </c>
      <c r="B137" s="5"/>
      <c r="C137" s="6"/>
      <c r="D137" s="3"/>
    </row>
    <row r="138" spans="1:6" ht="15.75" x14ac:dyDescent="0.25">
      <c r="A138" s="7"/>
      <c r="B138" s="8"/>
      <c r="C138" s="9"/>
      <c r="D138" s="3"/>
    </row>
    <row r="139" spans="1:6" ht="15.75" x14ac:dyDescent="0.25">
      <c r="A139" s="10" t="s">
        <v>1</v>
      </c>
      <c r="B139" s="11"/>
      <c r="C139" s="12"/>
      <c r="D139" s="3"/>
    </row>
    <row r="140" spans="1:6" ht="15.75" x14ac:dyDescent="0.25">
      <c r="A140" s="35" t="s">
        <v>2</v>
      </c>
      <c r="B140" s="36"/>
      <c r="C140" s="19">
        <v>3006042.19</v>
      </c>
      <c r="D140" s="3"/>
    </row>
    <row r="141" spans="1:6" ht="15.75" x14ac:dyDescent="0.25">
      <c r="A141" s="14" t="s">
        <v>3</v>
      </c>
      <c r="B141" s="32"/>
      <c r="C141" s="19">
        <v>1542884.07</v>
      </c>
      <c r="D141" s="3"/>
    </row>
    <row r="142" spans="1:6" ht="15.75" x14ac:dyDescent="0.25">
      <c r="A142" s="37" t="s">
        <v>4</v>
      </c>
      <c r="B142" s="38"/>
      <c r="C142" s="13">
        <f>5286327.96</f>
        <v>5286327.96</v>
      </c>
      <c r="D142" s="3"/>
    </row>
    <row r="143" spans="1:6" ht="15.75" x14ac:dyDescent="0.25">
      <c r="A143" s="16" t="s">
        <v>5</v>
      </c>
      <c r="B143" s="15"/>
      <c r="C143" s="13">
        <v>42600</v>
      </c>
      <c r="D143" s="3"/>
    </row>
    <row r="144" spans="1:6" ht="15.75" x14ac:dyDescent="0.25">
      <c r="A144" s="16" t="s">
        <v>6</v>
      </c>
      <c r="B144" s="15"/>
      <c r="C144" s="13">
        <v>130380</v>
      </c>
      <c r="D144" s="3"/>
    </row>
    <row r="145" spans="1:6" ht="15.75" x14ac:dyDescent="0.25">
      <c r="A145" s="16" t="s">
        <v>27</v>
      </c>
      <c r="B145" s="15"/>
      <c r="C145" s="13">
        <v>595224</v>
      </c>
      <c r="D145" s="3"/>
    </row>
    <row r="146" spans="1:6" ht="15.75" x14ac:dyDescent="0.25">
      <c r="A146" s="17" t="s">
        <v>7</v>
      </c>
      <c r="B146" s="18"/>
      <c r="C146" s="19">
        <f>SUM(C142:C143)</f>
        <v>5328927.96</v>
      </c>
    </row>
    <row r="147" spans="1:6" ht="15.75" x14ac:dyDescent="0.25">
      <c r="A147" s="21"/>
      <c r="B147" s="22"/>
      <c r="C147" s="23"/>
      <c r="D147" s="24"/>
      <c r="E147" s="25"/>
      <c r="F147" s="26"/>
    </row>
    <row r="148" spans="1:6" ht="15.75" x14ac:dyDescent="0.25">
      <c r="A148" s="39" t="s">
        <v>8</v>
      </c>
      <c r="B148" s="40"/>
      <c r="C148" s="27"/>
      <c r="D148" s="24"/>
      <c r="E148" s="25"/>
      <c r="F148" s="26"/>
    </row>
    <row r="149" spans="1:6" ht="15" customHeight="1" x14ac:dyDescent="0.25">
      <c r="A149" s="37" t="s">
        <v>9</v>
      </c>
      <c r="B149" s="38"/>
      <c r="C149" s="13">
        <f>403166.22+6172.24</f>
        <v>409338.45999999996</v>
      </c>
      <c r="D149"/>
    </row>
    <row r="150" spans="1:6" ht="15" customHeight="1" x14ac:dyDescent="0.25">
      <c r="A150" s="16" t="s">
        <v>10</v>
      </c>
      <c r="B150" s="15"/>
      <c r="C150" s="13">
        <v>12310.98</v>
      </c>
      <c r="D150"/>
    </row>
    <row r="151" spans="1:6" ht="15" customHeight="1" x14ac:dyDescent="0.25">
      <c r="A151" s="16" t="s">
        <v>6</v>
      </c>
      <c r="B151" s="15"/>
      <c r="C151" s="13">
        <v>105156.6</v>
      </c>
      <c r="D151"/>
    </row>
    <row r="152" spans="1:6" ht="15.75" x14ac:dyDescent="0.25">
      <c r="A152" s="16" t="s">
        <v>13</v>
      </c>
      <c r="B152" s="15"/>
      <c r="C152" s="13">
        <f>9646.38+13730.31+1025207.76</f>
        <v>1048584.45</v>
      </c>
      <c r="D152"/>
    </row>
    <row r="153" spans="1:6" ht="15.75" x14ac:dyDescent="0.25">
      <c r="A153" s="16" t="s">
        <v>32</v>
      </c>
      <c r="B153" s="15"/>
      <c r="C153" s="13">
        <f>5064.67+2032+451715.88</f>
        <v>458812.55</v>
      </c>
      <c r="D153"/>
    </row>
    <row r="154" spans="1:6" ht="15.75" x14ac:dyDescent="0.25">
      <c r="A154" s="16" t="s">
        <v>14</v>
      </c>
      <c r="B154" s="15"/>
      <c r="C154" s="13">
        <v>31224.6</v>
      </c>
      <c r="D154"/>
    </row>
    <row r="155" spans="1:6" ht="15.75" x14ac:dyDescent="0.25">
      <c r="A155" s="16" t="s">
        <v>28</v>
      </c>
      <c r="B155" s="15"/>
      <c r="C155" s="13">
        <v>7343.27</v>
      </c>
      <c r="D155"/>
    </row>
    <row r="156" spans="1:6" ht="15.75" x14ac:dyDescent="0.25">
      <c r="A156" s="16" t="s">
        <v>27</v>
      </c>
      <c r="B156" s="15"/>
      <c r="C156" s="13">
        <f>73845.2+535752</f>
        <v>609597.19999999995</v>
      </c>
      <c r="D156" s="3"/>
    </row>
    <row r="157" spans="1:6" ht="15.75" x14ac:dyDescent="0.25">
      <c r="A157" s="16" t="s">
        <v>15</v>
      </c>
      <c r="B157" s="15"/>
      <c r="C157" s="13">
        <v>844302.12</v>
      </c>
      <c r="D157"/>
    </row>
    <row r="158" spans="1:6" ht="15.75" x14ac:dyDescent="0.25">
      <c r="A158" s="16" t="s">
        <v>17</v>
      </c>
      <c r="B158" s="15"/>
      <c r="C158" s="13">
        <f>391347</f>
        <v>391347</v>
      </c>
      <c r="D158"/>
    </row>
    <row r="159" spans="1:6" ht="15.75" x14ac:dyDescent="0.25">
      <c r="A159" s="16" t="s">
        <v>18</v>
      </c>
      <c r="B159" s="15"/>
      <c r="C159" s="13">
        <f>1056795.59</f>
        <v>1056795.5900000001</v>
      </c>
      <c r="D159"/>
    </row>
    <row r="160" spans="1:6" ht="15.75" x14ac:dyDescent="0.25">
      <c r="A160" s="16"/>
      <c r="B160" s="15"/>
      <c r="C160" s="13"/>
      <c r="D160"/>
    </row>
    <row r="161" spans="1:6" ht="16.5" thickBot="1" x14ac:dyDescent="0.3">
      <c r="A161" s="33" t="s">
        <v>19</v>
      </c>
      <c r="B161" s="34"/>
      <c r="C161" s="29">
        <f>SUM(C149:C159)</f>
        <v>4974812.82</v>
      </c>
      <c r="D161" s="3"/>
      <c r="E161" s="30"/>
      <c r="F161" s="26"/>
    </row>
    <row r="163" spans="1:6" ht="15.75" thickBot="1" x14ac:dyDescent="0.3"/>
    <row r="164" spans="1:6" ht="16.5" thickBot="1" x14ac:dyDescent="0.3">
      <c r="A164" s="4" t="s">
        <v>40</v>
      </c>
      <c r="B164" s="5"/>
      <c r="C164" s="6"/>
      <c r="D164" s="3"/>
    </row>
    <row r="165" spans="1:6" ht="15.75" x14ac:dyDescent="0.25">
      <c r="A165" s="7"/>
      <c r="B165" s="8"/>
      <c r="C165" s="9"/>
      <c r="D165" s="3"/>
    </row>
    <row r="166" spans="1:6" ht="15.75" x14ac:dyDescent="0.25">
      <c r="A166" s="10" t="s">
        <v>1</v>
      </c>
      <c r="B166" s="11"/>
      <c r="C166" s="12"/>
      <c r="D166" s="3"/>
    </row>
    <row r="167" spans="1:6" ht="15.75" x14ac:dyDescent="0.25">
      <c r="A167" s="35" t="s">
        <v>2</v>
      </c>
      <c r="B167" s="36"/>
      <c r="C167" s="19">
        <v>608419.03</v>
      </c>
      <c r="D167" s="3"/>
    </row>
    <row r="168" spans="1:6" ht="15.75" x14ac:dyDescent="0.25">
      <c r="A168" s="14" t="s">
        <v>3</v>
      </c>
      <c r="B168" s="32"/>
      <c r="C168" s="19">
        <v>258376.79</v>
      </c>
      <c r="D168" s="3"/>
    </row>
    <row r="169" spans="1:6" ht="15.75" x14ac:dyDescent="0.25">
      <c r="A169" s="37" t="s">
        <v>4</v>
      </c>
      <c r="B169" s="38"/>
      <c r="C169" s="13">
        <v>1218129.5</v>
      </c>
      <c r="D169" s="3"/>
    </row>
    <row r="170" spans="1:6" ht="31.5" customHeight="1" x14ac:dyDescent="0.25">
      <c r="A170" s="41" t="s">
        <v>41</v>
      </c>
      <c r="B170" s="42"/>
      <c r="C170" s="13">
        <v>158600</v>
      </c>
      <c r="D170" s="3"/>
    </row>
    <row r="171" spans="1:6" ht="18" customHeight="1" x14ac:dyDescent="0.25">
      <c r="A171" s="41" t="s">
        <v>42</v>
      </c>
      <c r="B171" s="42"/>
      <c r="C171" s="13">
        <v>108656.34</v>
      </c>
      <c r="D171" s="3"/>
    </row>
    <row r="172" spans="1:6" ht="15.75" x14ac:dyDescent="0.25">
      <c r="A172" s="16" t="s">
        <v>43</v>
      </c>
      <c r="B172" s="15"/>
      <c r="C172" s="13">
        <v>27300</v>
      </c>
      <c r="D172" s="3"/>
    </row>
    <row r="173" spans="1:6" ht="15.75" x14ac:dyDescent="0.25">
      <c r="A173" s="16" t="s">
        <v>44</v>
      </c>
      <c r="B173" s="15"/>
      <c r="C173" s="13">
        <f>12084+28000</f>
        <v>40084</v>
      </c>
      <c r="D173" s="3"/>
    </row>
    <row r="174" spans="1:6" ht="15.75" x14ac:dyDescent="0.25">
      <c r="A174" s="16" t="s">
        <v>6</v>
      </c>
      <c r="B174" s="15"/>
      <c r="C174" s="13">
        <v>1696</v>
      </c>
      <c r="D174" s="3"/>
    </row>
    <row r="175" spans="1:6" ht="15.75" x14ac:dyDescent="0.25">
      <c r="A175" s="17" t="s">
        <v>7</v>
      </c>
      <c r="B175" s="18"/>
      <c r="C175" s="19">
        <f>SUM(C169:C174)</f>
        <v>1554465.84</v>
      </c>
    </row>
    <row r="176" spans="1:6" ht="15.75" x14ac:dyDescent="0.25">
      <c r="A176" s="21"/>
      <c r="B176" s="22"/>
      <c r="C176" s="23"/>
      <c r="D176" s="24"/>
      <c r="E176" s="25"/>
      <c r="F176" s="26"/>
    </row>
    <row r="177" spans="1:6" ht="15.75" x14ac:dyDescent="0.25">
      <c r="A177" s="39" t="s">
        <v>8</v>
      </c>
      <c r="B177" s="40"/>
      <c r="C177" s="27"/>
      <c r="D177" s="24"/>
      <c r="E177" s="25"/>
      <c r="F177" s="26"/>
    </row>
    <row r="178" spans="1:6" ht="15" customHeight="1" x14ac:dyDescent="0.25">
      <c r="A178" s="37" t="s">
        <v>9</v>
      </c>
      <c r="B178" s="38"/>
      <c r="C178" s="13">
        <f>2891.77+1032+95863.24</f>
        <v>99787.010000000009</v>
      </c>
      <c r="D178"/>
    </row>
    <row r="179" spans="1:6" ht="15" customHeight="1" x14ac:dyDescent="0.25">
      <c r="A179" s="16" t="s">
        <v>12</v>
      </c>
      <c r="B179" s="15"/>
      <c r="C179" s="13">
        <v>3235.2</v>
      </c>
      <c r="D179"/>
    </row>
    <row r="180" spans="1:6" ht="15" customHeight="1" x14ac:dyDescent="0.25">
      <c r="A180" s="16" t="s">
        <v>45</v>
      </c>
      <c r="B180" s="15"/>
      <c r="C180" s="13">
        <v>158600</v>
      </c>
      <c r="D180"/>
    </row>
    <row r="181" spans="1:6" ht="15" customHeight="1" x14ac:dyDescent="0.25">
      <c r="A181" s="16" t="s">
        <v>46</v>
      </c>
      <c r="B181" s="15"/>
      <c r="C181" s="13">
        <f>108356</f>
        <v>108356</v>
      </c>
      <c r="D181"/>
    </row>
    <row r="182" spans="1:6" ht="15" customHeight="1" x14ac:dyDescent="0.25">
      <c r="A182" s="16" t="s">
        <v>21</v>
      </c>
      <c r="B182" s="15"/>
      <c r="C182" s="13">
        <v>22800</v>
      </c>
      <c r="D182"/>
    </row>
    <row r="183" spans="1:6" ht="15" customHeight="1" x14ac:dyDescent="0.25">
      <c r="A183" s="16" t="s">
        <v>43</v>
      </c>
      <c r="B183" s="15"/>
      <c r="C183" s="13">
        <v>14904</v>
      </c>
      <c r="D183"/>
    </row>
    <row r="184" spans="1:6" ht="15.75" x14ac:dyDescent="0.25">
      <c r="A184" s="16" t="s">
        <v>13</v>
      </c>
      <c r="B184" s="15"/>
      <c r="C184" s="13">
        <f>288012+2293.68+3264.74</f>
        <v>293570.42</v>
      </c>
      <c r="D184"/>
    </row>
    <row r="185" spans="1:6" ht="15.75" x14ac:dyDescent="0.25">
      <c r="A185" s="16" t="s">
        <v>32</v>
      </c>
      <c r="B185" s="15"/>
      <c r="C185" s="13">
        <f>1690+1321.78+126900.72</f>
        <v>129912.5</v>
      </c>
      <c r="D185"/>
    </row>
    <row r="186" spans="1:6" ht="15.75" x14ac:dyDescent="0.25">
      <c r="A186" s="16" t="s">
        <v>15</v>
      </c>
      <c r="B186" s="15"/>
      <c r="C186" s="13">
        <f>60710.61</f>
        <v>60710.61</v>
      </c>
      <c r="D186"/>
    </row>
    <row r="187" spans="1:6" ht="15.75" x14ac:dyDescent="0.25">
      <c r="A187" s="16" t="s">
        <v>17</v>
      </c>
      <c r="B187" s="15"/>
      <c r="C187" s="13">
        <v>88971</v>
      </c>
      <c r="D187"/>
    </row>
    <row r="188" spans="1:6" ht="15.75" x14ac:dyDescent="0.25">
      <c r="A188" s="16" t="s">
        <v>18</v>
      </c>
      <c r="B188" s="15"/>
      <c r="C188" s="13">
        <f>190562.52</f>
        <v>190562.52</v>
      </c>
      <c r="D188"/>
    </row>
    <row r="189" spans="1:6" ht="15.75" x14ac:dyDescent="0.25">
      <c r="A189" s="16"/>
      <c r="B189" s="15"/>
      <c r="C189" s="13"/>
      <c r="D189"/>
    </row>
    <row r="190" spans="1:6" ht="16.5" thickBot="1" x14ac:dyDescent="0.3">
      <c r="A190" s="33" t="s">
        <v>19</v>
      </c>
      <c r="B190" s="34"/>
      <c r="C190" s="29">
        <f>SUM(C178:C188)</f>
        <v>1171409.26</v>
      </c>
      <c r="D190" s="3"/>
      <c r="E190" s="30"/>
      <c r="F190" s="26"/>
    </row>
    <row r="192" spans="1:6" ht="15.75" thickBot="1" x14ac:dyDescent="0.3"/>
    <row r="193" spans="1:6" ht="16.5" thickBot="1" x14ac:dyDescent="0.3">
      <c r="A193" s="4" t="s">
        <v>29</v>
      </c>
      <c r="B193" s="5"/>
      <c r="C193" s="6"/>
      <c r="D193" s="3"/>
    </row>
    <row r="194" spans="1:6" ht="15.75" x14ac:dyDescent="0.25">
      <c r="A194" s="7"/>
      <c r="B194" s="8"/>
      <c r="C194" s="9"/>
      <c r="D194" s="3"/>
    </row>
    <row r="195" spans="1:6" ht="15.75" x14ac:dyDescent="0.25">
      <c r="A195" s="10" t="s">
        <v>1</v>
      </c>
      <c r="B195" s="11"/>
      <c r="C195" s="12"/>
      <c r="D195" s="3"/>
    </row>
    <row r="196" spans="1:6" ht="15.75" x14ac:dyDescent="0.25">
      <c r="A196" s="35" t="s">
        <v>2</v>
      </c>
      <c r="B196" s="36"/>
      <c r="C196" s="19">
        <v>1499638.16</v>
      </c>
      <c r="D196" s="3"/>
    </row>
    <row r="197" spans="1:6" ht="15.75" x14ac:dyDescent="0.25">
      <c r="A197" s="14" t="s">
        <v>3</v>
      </c>
      <c r="B197" s="32"/>
      <c r="C197" s="19">
        <v>469632.54</v>
      </c>
      <c r="D197" s="3"/>
    </row>
    <row r="198" spans="1:6" ht="15.75" x14ac:dyDescent="0.25">
      <c r="A198" s="14" t="s">
        <v>33</v>
      </c>
      <c r="B198" s="32"/>
      <c r="C198" s="19">
        <v>308573.94</v>
      </c>
      <c r="D198" s="3"/>
    </row>
    <row r="199" spans="1:6" ht="15.75" x14ac:dyDescent="0.25">
      <c r="A199" s="14" t="s">
        <v>34</v>
      </c>
      <c r="B199" s="32"/>
      <c r="C199" s="19">
        <v>338061.67</v>
      </c>
      <c r="D199" s="3"/>
    </row>
    <row r="200" spans="1:6" ht="15.75" x14ac:dyDescent="0.25">
      <c r="A200" s="37" t="s">
        <v>4</v>
      </c>
      <c r="B200" s="38"/>
      <c r="C200" s="13">
        <v>970481.04</v>
      </c>
      <c r="D200" s="3"/>
    </row>
    <row r="201" spans="1:6" ht="15.75" x14ac:dyDescent="0.25">
      <c r="A201" s="16" t="s">
        <v>5</v>
      </c>
      <c r="B201" s="15"/>
      <c r="C201" s="13">
        <v>11100</v>
      </c>
      <c r="D201" s="3"/>
    </row>
    <row r="202" spans="1:6" ht="15.75" x14ac:dyDescent="0.25">
      <c r="A202" s="16" t="s">
        <v>21</v>
      </c>
      <c r="B202" s="15"/>
      <c r="C202" s="13">
        <v>32580</v>
      </c>
      <c r="D202" s="3"/>
    </row>
    <row r="203" spans="1:6" ht="15.75" x14ac:dyDescent="0.25">
      <c r="A203" s="17" t="s">
        <v>7</v>
      </c>
      <c r="B203" s="18"/>
      <c r="C203" s="19">
        <f>SUM(C200:C202)</f>
        <v>1014161.04</v>
      </c>
    </row>
    <row r="204" spans="1:6" ht="15.75" x14ac:dyDescent="0.25">
      <c r="A204" s="21"/>
      <c r="B204" s="22"/>
      <c r="C204" s="23"/>
      <c r="D204" s="24"/>
      <c r="E204" s="25"/>
      <c r="F204" s="26"/>
    </row>
    <row r="205" spans="1:6" ht="15.75" x14ac:dyDescent="0.25">
      <c r="A205" s="39" t="s">
        <v>8</v>
      </c>
      <c r="B205" s="40"/>
      <c r="C205" s="27"/>
      <c r="D205" s="24"/>
      <c r="E205" s="25"/>
      <c r="F205" s="26"/>
    </row>
    <row r="206" spans="1:6" ht="15" customHeight="1" x14ac:dyDescent="0.25">
      <c r="A206" s="37" t="s">
        <v>9</v>
      </c>
      <c r="B206" s="38"/>
      <c r="C206" s="13">
        <f>5986.58+1032+84514.53</f>
        <v>91533.11</v>
      </c>
      <c r="D206"/>
    </row>
    <row r="207" spans="1:6" ht="15.75" x14ac:dyDescent="0.25">
      <c r="A207" s="16" t="s">
        <v>10</v>
      </c>
      <c r="B207" s="15"/>
      <c r="C207" s="13">
        <v>2826.1</v>
      </c>
      <c r="D207"/>
    </row>
    <row r="208" spans="1:6" ht="15.75" x14ac:dyDescent="0.25">
      <c r="A208" s="16" t="s">
        <v>13</v>
      </c>
      <c r="B208" s="15"/>
      <c r="C208" s="13">
        <f>244567.8+2878.24</f>
        <v>247446.03999999998</v>
      </c>
      <c r="D208"/>
    </row>
    <row r="209" spans="1:6" ht="15.75" x14ac:dyDescent="0.25">
      <c r="A209" s="16" t="s">
        <v>21</v>
      </c>
      <c r="B209" s="15"/>
      <c r="C209" s="13">
        <v>31020</v>
      </c>
      <c r="D209"/>
    </row>
    <row r="210" spans="1:6" ht="15.75" x14ac:dyDescent="0.25">
      <c r="A210" s="16" t="s">
        <v>47</v>
      </c>
      <c r="B210" s="15"/>
      <c r="C210" s="13">
        <f>370+95232+93931.44</f>
        <v>189533.44</v>
      </c>
      <c r="D210"/>
    </row>
    <row r="211" spans="1:6" ht="15.75" x14ac:dyDescent="0.25">
      <c r="A211" s="16" t="s">
        <v>28</v>
      </c>
      <c r="B211" s="15"/>
      <c r="C211" s="13">
        <f>3427.74+2022.14</f>
        <v>5449.88</v>
      </c>
      <c r="D211"/>
    </row>
    <row r="212" spans="1:6" ht="15.75" x14ac:dyDescent="0.25">
      <c r="A212" s="16" t="s">
        <v>17</v>
      </c>
      <c r="B212" s="15"/>
      <c r="C212" s="13">
        <f>76290</f>
        <v>76290</v>
      </c>
      <c r="D212"/>
    </row>
    <row r="213" spans="1:6" ht="15.75" x14ac:dyDescent="0.25">
      <c r="A213" s="16" t="s">
        <v>18</v>
      </c>
      <c r="B213" s="15"/>
      <c r="C213" s="13">
        <v>221532.91</v>
      </c>
      <c r="D213"/>
    </row>
    <row r="214" spans="1:6" ht="15.75" x14ac:dyDescent="0.25">
      <c r="A214" s="16"/>
      <c r="B214" s="15"/>
      <c r="C214" s="13"/>
      <c r="D214"/>
    </row>
    <row r="215" spans="1:6" ht="16.5" thickBot="1" x14ac:dyDescent="0.3">
      <c r="A215" s="33" t="s">
        <v>19</v>
      </c>
      <c r="B215" s="34"/>
      <c r="C215" s="29">
        <f>SUM(C206:C213)</f>
        <v>865631.48</v>
      </c>
      <c r="D215" s="3"/>
      <c r="E215" s="30"/>
      <c r="F215" s="26"/>
    </row>
    <row r="216" spans="1:6" ht="15.75" x14ac:dyDescent="0.25">
      <c r="A216" s="1"/>
      <c r="B216" s="1"/>
      <c r="C216" s="2"/>
      <c r="D216" s="3"/>
      <c r="E216" s="30"/>
      <c r="F216" s="26"/>
    </row>
    <row r="217" spans="1:6" ht="15.75" thickBot="1" x14ac:dyDescent="0.3"/>
    <row r="218" spans="1:6" ht="16.5" thickBot="1" x14ac:dyDescent="0.3">
      <c r="A218" s="4" t="s">
        <v>30</v>
      </c>
      <c r="B218" s="5"/>
      <c r="C218" s="6"/>
      <c r="D218" s="3"/>
    </row>
    <row r="219" spans="1:6" ht="15.75" x14ac:dyDescent="0.25">
      <c r="A219" s="7"/>
      <c r="B219" s="8"/>
      <c r="C219" s="9"/>
      <c r="D219" s="3"/>
    </row>
    <row r="220" spans="1:6" ht="15.75" x14ac:dyDescent="0.25">
      <c r="A220" s="10" t="s">
        <v>1</v>
      </c>
      <c r="B220" s="11"/>
      <c r="C220" s="12"/>
      <c r="D220" s="3"/>
    </row>
    <row r="221" spans="1:6" ht="15.75" x14ac:dyDescent="0.25">
      <c r="A221" s="35" t="s">
        <v>2</v>
      </c>
      <c r="B221" s="36"/>
      <c r="C221" s="19">
        <v>1085954.9099999999</v>
      </c>
      <c r="D221" s="3"/>
    </row>
    <row r="222" spans="1:6" ht="15.75" x14ac:dyDescent="0.25">
      <c r="A222" s="14" t="s">
        <v>3</v>
      </c>
      <c r="B222" s="32"/>
      <c r="C222" s="19">
        <v>548903.71</v>
      </c>
      <c r="D222" s="3"/>
    </row>
    <row r="223" spans="1:6" ht="15.75" x14ac:dyDescent="0.25">
      <c r="A223" s="37" t="s">
        <v>4</v>
      </c>
      <c r="B223" s="38"/>
      <c r="C223" s="13">
        <v>2336748.66</v>
      </c>
      <c r="D223" s="3"/>
    </row>
    <row r="224" spans="1:6" ht="15.75" x14ac:dyDescent="0.25">
      <c r="A224" s="16" t="s">
        <v>21</v>
      </c>
      <c r="B224" s="15"/>
      <c r="C224" s="13">
        <v>90948</v>
      </c>
      <c r="D224" s="3"/>
    </row>
    <row r="225" spans="1:6" ht="15.75" x14ac:dyDescent="0.25">
      <c r="A225" s="16" t="s">
        <v>5</v>
      </c>
      <c r="B225" s="15"/>
      <c r="C225" s="13">
        <v>35100</v>
      </c>
      <c r="D225" s="3"/>
    </row>
    <row r="226" spans="1:6" ht="15.75" x14ac:dyDescent="0.25">
      <c r="A226" s="16" t="s">
        <v>6</v>
      </c>
      <c r="B226" s="15"/>
      <c r="C226" s="13">
        <v>90312</v>
      </c>
      <c r="D226" s="3"/>
    </row>
    <row r="227" spans="1:6" ht="15.75" x14ac:dyDescent="0.25">
      <c r="A227" s="17" t="s">
        <v>7</v>
      </c>
      <c r="B227" s="18"/>
      <c r="C227" s="19">
        <f>SUM(C223:C225)</f>
        <v>2462796.66</v>
      </c>
    </row>
    <row r="228" spans="1:6" ht="15.75" x14ac:dyDescent="0.25">
      <c r="A228" s="21"/>
      <c r="B228" s="22"/>
      <c r="C228" s="23"/>
      <c r="D228" s="24"/>
      <c r="E228" s="25"/>
      <c r="F228" s="26"/>
    </row>
    <row r="229" spans="1:6" ht="15.75" x14ac:dyDescent="0.25">
      <c r="A229" s="39" t="s">
        <v>8</v>
      </c>
      <c r="B229" s="40"/>
      <c r="C229" s="27"/>
      <c r="D229" s="24"/>
      <c r="E229" s="25"/>
      <c r="F229" s="26"/>
    </row>
    <row r="230" spans="1:6" ht="15" customHeight="1" x14ac:dyDescent="0.25">
      <c r="A230" s="37" t="s">
        <v>9</v>
      </c>
      <c r="B230" s="38"/>
      <c r="C230" s="13">
        <f>9281.17+95000+178214.02</f>
        <v>282495.19</v>
      </c>
      <c r="D230"/>
    </row>
    <row r="231" spans="1:6" ht="15" customHeight="1" x14ac:dyDescent="0.25">
      <c r="A231" s="16" t="s">
        <v>10</v>
      </c>
      <c r="B231" s="15"/>
      <c r="C231" s="13">
        <v>4771.2</v>
      </c>
      <c r="D231"/>
    </row>
    <row r="232" spans="1:6" ht="15" customHeight="1" x14ac:dyDescent="0.25">
      <c r="A232" s="16" t="s">
        <v>6</v>
      </c>
      <c r="B232" s="15"/>
      <c r="C232" s="13">
        <v>50122.44</v>
      </c>
      <c r="D232"/>
    </row>
    <row r="233" spans="1:6" ht="15.75" x14ac:dyDescent="0.25">
      <c r="A233" s="16" t="s">
        <v>12</v>
      </c>
      <c r="B233" s="15"/>
      <c r="C233" s="13">
        <v>3235.2</v>
      </c>
      <c r="D233"/>
    </row>
    <row r="234" spans="1:6" ht="15.75" x14ac:dyDescent="0.25">
      <c r="A234" s="16" t="s">
        <v>21</v>
      </c>
      <c r="B234" s="15"/>
      <c r="C234" s="13">
        <v>59450</v>
      </c>
      <c r="D234"/>
    </row>
    <row r="235" spans="1:6" ht="15.75" x14ac:dyDescent="0.25">
      <c r="A235" s="16" t="s">
        <v>13</v>
      </c>
      <c r="B235" s="15"/>
      <c r="C235" s="13">
        <f>453178.8+4264.05+6069.29</f>
        <v>463512.13999999996</v>
      </c>
      <c r="D235"/>
    </row>
    <row r="236" spans="1:6" ht="15.75" x14ac:dyDescent="0.25">
      <c r="A236" s="16" t="s">
        <v>32</v>
      </c>
      <c r="B236" s="15"/>
      <c r="C236" s="13">
        <f>11664.57+59000+199674.72</f>
        <v>270339.29000000004</v>
      </c>
      <c r="D236"/>
    </row>
    <row r="237" spans="1:6" ht="15.75" x14ac:dyDescent="0.25">
      <c r="A237" s="16" t="s">
        <v>16</v>
      </c>
      <c r="B237" s="15"/>
      <c r="C237" s="13">
        <v>589806</v>
      </c>
      <c r="D237"/>
    </row>
    <row r="238" spans="1:6" ht="15.75" x14ac:dyDescent="0.25">
      <c r="A238" s="16" t="s">
        <v>14</v>
      </c>
      <c r="B238" s="15"/>
      <c r="C238" s="13">
        <v>13802.4</v>
      </c>
      <c r="D238"/>
    </row>
    <row r="239" spans="1:6" ht="15.75" x14ac:dyDescent="0.25">
      <c r="A239" s="16" t="s">
        <v>15</v>
      </c>
      <c r="B239" s="15"/>
      <c r="C239" s="13">
        <v>373283.76</v>
      </c>
      <c r="D239"/>
    </row>
    <row r="240" spans="1:6" ht="15.75" x14ac:dyDescent="0.25">
      <c r="A240" s="16" t="s">
        <v>17</v>
      </c>
      <c r="B240" s="15"/>
      <c r="C240" s="13">
        <v>172989</v>
      </c>
      <c r="D240"/>
    </row>
    <row r="241" spans="1:6" ht="15.75" x14ac:dyDescent="0.25">
      <c r="A241" s="16" t="s">
        <v>18</v>
      </c>
      <c r="B241" s="15"/>
      <c r="C241" s="13">
        <v>467141.79</v>
      </c>
      <c r="D241"/>
    </row>
    <row r="242" spans="1:6" ht="15.75" x14ac:dyDescent="0.25">
      <c r="A242" s="16"/>
      <c r="B242" s="15"/>
      <c r="C242" s="13"/>
      <c r="D242"/>
    </row>
    <row r="243" spans="1:6" ht="16.5" thickBot="1" x14ac:dyDescent="0.3">
      <c r="A243" s="33" t="s">
        <v>19</v>
      </c>
      <c r="B243" s="34"/>
      <c r="C243" s="29">
        <f>SUM(C230:C241)</f>
        <v>2750948.41</v>
      </c>
      <c r="D243" s="3"/>
      <c r="E243" s="30"/>
      <c r="F243" s="26"/>
    </row>
    <row r="244" spans="1:6" ht="15.75" x14ac:dyDescent="0.25">
      <c r="A244" s="1"/>
      <c r="B244" s="1"/>
      <c r="C244" s="2"/>
      <c r="D244" s="3"/>
      <c r="E244" s="30"/>
      <c r="F244" s="26"/>
    </row>
    <row r="245" spans="1:6" ht="15.75" thickBot="1" x14ac:dyDescent="0.3"/>
    <row r="246" spans="1:6" ht="16.5" thickBot="1" x14ac:dyDescent="0.3">
      <c r="A246" s="4" t="s">
        <v>48</v>
      </c>
      <c r="B246" s="5"/>
      <c r="C246" s="6"/>
      <c r="D246" s="3"/>
    </row>
    <row r="247" spans="1:6" ht="15.75" x14ac:dyDescent="0.25">
      <c r="A247" s="7"/>
      <c r="B247" s="8"/>
      <c r="C247" s="9"/>
      <c r="D247" s="3"/>
    </row>
    <row r="248" spans="1:6" ht="15.75" x14ac:dyDescent="0.25">
      <c r="A248" s="10" t="s">
        <v>1</v>
      </c>
      <c r="B248" s="11"/>
      <c r="C248" s="12"/>
      <c r="D248" s="3"/>
    </row>
    <row r="249" spans="1:6" ht="15.75" x14ac:dyDescent="0.25">
      <c r="A249" s="35" t="s">
        <v>2</v>
      </c>
      <c r="B249" s="36"/>
      <c r="C249" s="19">
        <v>401157.87</v>
      </c>
      <c r="D249" s="3"/>
    </row>
    <row r="250" spans="1:6" ht="15.75" x14ac:dyDescent="0.25">
      <c r="A250" s="14" t="s">
        <v>3</v>
      </c>
      <c r="B250" s="32"/>
      <c r="C250" s="19">
        <v>204271.58</v>
      </c>
      <c r="D250" s="3"/>
    </row>
    <row r="251" spans="1:6" ht="15.75" x14ac:dyDescent="0.25">
      <c r="A251" s="37" t="s">
        <v>4</v>
      </c>
      <c r="B251" s="38"/>
      <c r="C251" s="13">
        <v>1012246.06</v>
      </c>
      <c r="D251" s="3"/>
    </row>
    <row r="252" spans="1:6" ht="15.75" x14ac:dyDescent="0.25">
      <c r="A252" s="16" t="s">
        <v>21</v>
      </c>
      <c r="B252" s="15"/>
      <c r="C252" s="13">
        <v>90948</v>
      </c>
      <c r="D252" s="3"/>
    </row>
    <row r="253" spans="1:6" ht="15.75" x14ac:dyDescent="0.25">
      <c r="A253" s="17" t="s">
        <v>7</v>
      </c>
      <c r="B253" s="18"/>
      <c r="C253" s="19">
        <f>SUM(C251:C252)</f>
        <v>1103194.06</v>
      </c>
    </row>
    <row r="254" spans="1:6" ht="15.75" x14ac:dyDescent="0.25">
      <c r="A254" s="21"/>
      <c r="B254" s="22"/>
      <c r="C254" s="23"/>
      <c r="D254" s="24"/>
      <c r="E254" s="25"/>
      <c r="F254" s="26"/>
    </row>
    <row r="255" spans="1:6" ht="15.75" x14ac:dyDescent="0.25">
      <c r="A255" s="39" t="s">
        <v>8</v>
      </c>
      <c r="B255" s="40"/>
      <c r="C255" s="27"/>
      <c r="D255" s="24"/>
      <c r="E255" s="25"/>
      <c r="F255" s="26"/>
    </row>
    <row r="256" spans="1:6" ht="15" customHeight="1" x14ac:dyDescent="0.25">
      <c r="A256" s="37" t="s">
        <v>9</v>
      </c>
      <c r="B256" s="38"/>
      <c r="C256" s="13">
        <f>3151.83+78450.89</f>
        <v>81602.720000000001</v>
      </c>
      <c r="D256"/>
    </row>
    <row r="257" spans="1:6" ht="15.75" x14ac:dyDescent="0.25">
      <c r="A257" s="16" t="s">
        <v>13</v>
      </c>
      <c r="B257" s="15"/>
      <c r="C257" s="13">
        <f>199492.08+1877.06+2671.74</f>
        <v>204040.87999999998</v>
      </c>
      <c r="D257"/>
    </row>
    <row r="258" spans="1:6" ht="15.75" x14ac:dyDescent="0.25">
      <c r="A258" s="16" t="s">
        <v>32</v>
      </c>
      <c r="B258" s="15"/>
      <c r="C258" s="13">
        <f>7746+87898.08</f>
        <v>95644.08</v>
      </c>
      <c r="D258"/>
    </row>
    <row r="259" spans="1:6" ht="15.75" x14ac:dyDescent="0.25">
      <c r="A259" s="16" t="s">
        <v>49</v>
      </c>
      <c r="B259" s="15"/>
      <c r="C259" s="13">
        <v>1000</v>
      </c>
      <c r="D259"/>
    </row>
    <row r="260" spans="1:6" ht="15.75" x14ac:dyDescent="0.25">
      <c r="A260" s="16" t="s">
        <v>16</v>
      </c>
      <c r="B260" s="15"/>
      <c r="C260" s="13">
        <f>5216+1321.78</f>
        <v>6537.78</v>
      </c>
      <c r="D260"/>
    </row>
    <row r="261" spans="1:6" ht="15.75" x14ac:dyDescent="0.25">
      <c r="A261" s="16" t="s">
        <v>15</v>
      </c>
      <c r="B261" s="15"/>
      <c r="C261" s="13">
        <v>126036.93</v>
      </c>
      <c r="D261"/>
    </row>
    <row r="262" spans="1:6" ht="15.75" x14ac:dyDescent="0.25">
      <c r="A262" s="16" t="s">
        <v>17</v>
      </c>
      <c r="B262" s="15"/>
      <c r="C262" s="13">
        <v>76155</v>
      </c>
      <c r="D262"/>
    </row>
    <row r="263" spans="1:6" ht="15.75" x14ac:dyDescent="0.25">
      <c r="A263" s="16" t="s">
        <v>18</v>
      </c>
      <c r="B263" s="15"/>
      <c r="C263" s="13">
        <v>205638.64</v>
      </c>
      <c r="D263"/>
    </row>
    <row r="264" spans="1:6" ht="15.75" x14ac:dyDescent="0.25">
      <c r="A264" s="16"/>
      <c r="B264" s="15"/>
      <c r="C264" s="13"/>
      <c r="D264"/>
    </row>
    <row r="265" spans="1:6" ht="16.5" thickBot="1" x14ac:dyDescent="0.3">
      <c r="A265" s="33" t="s">
        <v>19</v>
      </c>
      <c r="B265" s="34"/>
      <c r="C265" s="29">
        <f>SUM(C256:C263)</f>
        <v>796656.03</v>
      </c>
      <c r="D265" s="3"/>
      <c r="E265" s="30"/>
      <c r="F265" s="26"/>
    </row>
    <row r="266" spans="1:6" ht="15.75" x14ac:dyDescent="0.25">
      <c r="A266" s="1"/>
      <c r="B266" s="1"/>
      <c r="C266" s="2"/>
      <c r="D266" s="3"/>
      <c r="E266" s="30"/>
      <c r="F266" s="26"/>
    </row>
    <row r="267" spans="1:6" ht="15.75" thickBot="1" x14ac:dyDescent="0.3"/>
    <row r="268" spans="1:6" ht="16.5" thickBot="1" x14ac:dyDescent="0.3">
      <c r="A268" s="4" t="s">
        <v>31</v>
      </c>
      <c r="B268" s="5"/>
      <c r="C268" s="6"/>
      <c r="D268" s="3"/>
    </row>
    <row r="269" spans="1:6" ht="15.75" x14ac:dyDescent="0.25">
      <c r="A269" s="7"/>
      <c r="B269" s="8"/>
      <c r="C269" s="9"/>
      <c r="D269" s="3"/>
    </row>
    <row r="270" spans="1:6" ht="15.75" x14ac:dyDescent="0.25">
      <c r="A270" s="10" t="s">
        <v>1</v>
      </c>
      <c r="B270" s="11"/>
      <c r="C270" s="12"/>
      <c r="D270" s="3"/>
    </row>
    <row r="271" spans="1:6" ht="15.75" x14ac:dyDescent="0.25">
      <c r="A271" s="35" t="s">
        <v>2</v>
      </c>
      <c r="B271" s="36"/>
      <c r="C271" s="19">
        <v>973338.75</v>
      </c>
      <c r="D271" s="3"/>
    </row>
    <row r="272" spans="1:6" ht="15.75" x14ac:dyDescent="0.25">
      <c r="A272" s="14" t="s">
        <v>3</v>
      </c>
      <c r="B272" s="32"/>
      <c r="C272" s="19">
        <v>568911.53</v>
      </c>
      <c r="D272" s="3"/>
    </row>
    <row r="273" spans="1:6" ht="15.75" x14ac:dyDescent="0.25">
      <c r="A273" s="37" t="s">
        <v>4</v>
      </c>
      <c r="B273" s="38"/>
      <c r="C273" s="13">
        <f>2290549.8</f>
        <v>2290549.7999999998</v>
      </c>
      <c r="D273" s="3"/>
    </row>
    <row r="274" spans="1:6" ht="15.75" x14ac:dyDescent="0.25">
      <c r="A274" s="16" t="s">
        <v>5</v>
      </c>
      <c r="B274" s="15"/>
      <c r="C274" s="13">
        <v>70425</v>
      </c>
      <c r="D274" s="3"/>
    </row>
    <row r="275" spans="1:6" ht="15.75" x14ac:dyDescent="0.25">
      <c r="A275" s="16" t="s">
        <v>6</v>
      </c>
      <c r="B275" s="15"/>
      <c r="C275" s="13">
        <v>64289</v>
      </c>
      <c r="D275" s="3"/>
    </row>
    <row r="276" spans="1:6" ht="15.75" x14ac:dyDescent="0.25">
      <c r="A276" s="17" t="s">
        <v>7</v>
      </c>
      <c r="B276" s="18"/>
      <c r="C276" s="19">
        <f>SUM(C273:C274)</f>
        <v>2360974.7999999998</v>
      </c>
    </row>
    <row r="277" spans="1:6" ht="15.75" x14ac:dyDescent="0.25">
      <c r="A277" s="21"/>
      <c r="B277" s="22"/>
      <c r="C277" s="23"/>
      <c r="D277" s="24"/>
      <c r="E277" s="25"/>
      <c r="F277" s="26"/>
    </row>
    <row r="278" spans="1:6" ht="15.75" x14ac:dyDescent="0.25">
      <c r="A278" s="39" t="s">
        <v>8</v>
      </c>
      <c r="B278" s="40"/>
      <c r="C278" s="27"/>
      <c r="D278" s="24"/>
      <c r="E278" s="25"/>
      <c r="F278" s="26"/>
    </row>
    <row r="279" spans="1:6" ht="15" customHeight="1" x14ac:dyDescent="0.25">
      <c r="A279" s="37" t="s">
        <v>9</v>
      </c>
      <c r="B279" s="38"/>
      <c r="C279" s="13">
        <f>4030+163221.08</f>
        <v>167251.07999999999</v>
      </c>
      <c r="D279"/>
    </row>
    <row r="280" spans="1:6" ht="15" customHeight="1" x14ac:dyDescent="0.25">
      <c r="A280" s="16" t="s">
        <v>10</v>
      </c>
      <c r="B280" s="15"/>
      <c r="C280" s="13">
        <v>4737.12</v>
      </c>
      <c r="D280"/>
    </row>
    <row r="281" spans="1:6" ht="15" customHeight="1" x14ac:dyDescent="0.25">
      <c r="A281" s="16" t="s">
        <v>50</v>
      </c>
      <c r="B281" s="15"/>
      <c r="C281" s="13">
        <v>36934</v>
      </c>
      <c r="D281"/>
    </row>
    <row r="282" spans="1:6" ht="15" customHeight="1" x14ac:dyDescent="0.25">
      <c r="A282" s="16" t="s">
        <v>6</v>
      </c>
      <c r="B282" s="15"/>
      <c r="C282" s="13">
        <v>45977.04</v>
      </c>
      <c r="D282"/>
    </row>
    <row r="283" spans="1:6" ht="15" customHeight="1" x14ac:dyDescent="0.25">
      <c r="A283" s="16" t="s">
        <v>21</v>
      </c>
      <c r="B283" s="15"/>
      <c r="C283" s="13">
        <v>17950</v>
      </c>
      <c r="D283"/>
    </row>
    <row r="284" spans="1:6" ht="15.75" x14ac:dyDescent="0.25">
      <c r="A284" s="16" t="s">
        <v>13</v>
      </c>
      <c r="B284" s="15"/>
      <c r="C284" s="13">
        <f>415727.16+3905.32+5558.69</f>
        <v>425191.17</v>
      </c>
      <c r="D284"/>
    </row>
    <row r="285" spans="1:6" ht="15.75" x14ac:dyDescent="0.25">
      <c r="A285" s="16" t="s">
        <v>32</v>
      </c>
      <c r="B285" s="15"/>
      <c r="C285" s="13">
        <f>1460.84+183173.16</f>
        <v>184634</v>
      </c>
      <c r="D285"/>
    </row>
    <row r="286" spans="1:6" ht="15.75" x14ac:dyDescent="0.25">
      <c r="A286" s="16" t="s">
        <v>14</v>
      </c>
      <c r="B286" s="15"/>
      <c r="C286" s="13">
        <v>12661.8</v>
      </c>
      <c r="D286"/>
    </row>
    <row r="287" spans="1:6" ht="15.75" x14ac:dyDescent="0.25">
      <c r="A287" s="16" t="s">
        <v>28</v>
      </c>
      <c r="B287" s="15"/>
      <c r="C287" s="13">
        <v>25628.76</v>
      </c>
      <c r="D287"/>
    </row>
    <row r="288" spans="1:6" ht="15.75" x14ac:dyDescent="0.25">
      <c r="A288" s="16" t="s">
        <v>15</v>
      </c>
      <c r="B288" s="15"/>
      <c r="C288" s="13">
        <v>342485.76000000001</v>
      </c>
      <c r="D288"/>
    </row>
    <row r="289" spans="1:6" ht="15.75" x14ac:dyDescent="0.25">
      <c r="A289" s="16" t="s">
        <v>17</v>
      </c>
      <c r="B289" s="15"/>
      <c r="C289" s="13">
        <v>158694</v>
      </c>
      <c r="D289"/>
    </row>
    <row r="290" spans="1:6" ht="15.75" x14ac:dyDescent="0.25">
      <c r="A290" s="16" t="s">
        <v>18</v>
      </c>
      <c r="B290" s="15"/>
      <c r="C290" s="13">
        <v>427841.69</v>
      </c>
      <c r="D290"/>
    </row>
    <row r="291" spans="1:6" ht="15.75" x14ac:dyDescent="0.25">
      <c r="A291" s="16"/>
      <c r="B291" s="15"/>
      <c r="C291" s="13"/>
      <c r="D291"/>
    </row>
    <row r="292" spans="1:6" ht="16.5" thickBot="1" x14ac:dyDescent="0.3">
      <c r="A292" s="33" t="s">
        <v>19</v>
      </c>
      <c r="B292" s="34"/>
      <c r="C292" s="29">
        <f>SUM(C279:C290)</f>
        <v>1849986.42</v>
      </c>
      <c r="D292" s="3"/>
      <c r="E292" s="30"/>
      <c r="F292" s="26"/>
    </row>
    <row r="293" spans="1:6" ht="15.75" x14ac:dyDescent="0.25">
      <c r="A293" s="1"/>
      <c r="B293" s="1"/>
      <c r="C293" s="2"/>
      <c r="D293" s="3"/>
      <c r="E293" s="30"/>
      <c r="F293" s="26"/>
    </row>
  </sheetData>
  <mergeCells count="57">
    <mergeCell ref="A223:B223"/>
    <mergeCell ref="A229:B229"/>
    <mergeCell ref="A230:B230"/>
    <mergeCell ref="A205:B205"/>
    <mergeCell ref="A200:B200"/>
    <mergeCell ref="A206:B206"/>
    <mergeCell ref="A215:B215"/>
    <mergeCell ref="A221:B221"/>
    <mergeCell ref="A196:B196"/>
    <mergeCell ref="A142:B142"/>
    <mergeCell ref="A167:B167"/>
    <mergeCell ref="A169:B169"/>
    <mergeCell ref="A170:B170"/>
    <mergeCell ref="A177:B177"/>
    <mergeCell ref="A178:B178"/>
    <mergeCell ref="A171:B171"/>
    <mergeCell ref="A190:B190"/>
    <mergeCell ref="A53:B53"/>
    <mergeCell ref="A35:B35"/>
    <mergeCell ref="A40:B40"/>
    <mergeCell ref="A41:B41"/>
    <mergeCell ref="A124:B124"/>
    <mergeCell ref="A86:B86"/>
    <mergeCell ref="A88:B88"/>
    <mergeCell ref="A94:B94"/>
    <mergeCell ref="A115:B115"/>
    <mergeCell ref="A117:B117"/>
    <mergeCell ref="A95:B95"/>
    <mergeCell ref="A109:B109"/>
    <mergeCell ref="A123:B123"/>
    <mergeCell ref="A5:B5"/>
    <mergeCell ref="A7:B7"/>
    <mergeCell ref="A12:B12"/>
    <mergeCell ref="A13:B13"/>
    <mergeCell ref="A31:B31"/>
    <mergeCell ref="A24:B24"/>
    <mergeCell ref="A60:B60"/>
    <mergeCell ref="A62:B62"/>
    <mergeCell ref="A68:B68"/>
    <mergeCell ref="A69:B69"/>
    <mergeCell ref="A80:B80"/>
    <mergeCell ref="A134:B134"/>
    <mergeCell ref="A140:B140"/>
    <mergeCell ref="A148:B148"/>
    <mergeCell ref="A149:B149"/>
    <mergeCell ref="A161:B161"/>
    <mergeCell ref="A243:B243"/>
    <mergeCell ref="A249:B249"/>
    <mergeCell ref="A251:B251"/>
    <mergeCell ref="A255:B255"/>
    <mergeCell ref="A256:B256"/>
    <mergeCell ref="A292:B292"/>
    <mergeCell ref="A265:B265"/>
    <mergeCell ref="A271:B271"/>
    <mergeCell ref="A273:B273"/>
    <mergeCell ref="A278:B278"/>
    <mergeCell ref="A279:B27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2021-04-15T02:52:26Z</dcterms:modified>
</cp:coreProperties>
</file>