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65326" windowWidth="11970" windowHeight="6975" firstSheet="1" activeTab="6"/>
  </bookViews>
  <sheets>
    <sheet name="Лист1" sheetId="1" r:id="rId1"/>
    <sheet name="Лист2" sheetId="2" r:id="rId2"/>
    <sheet name="Лист3 " sheetId="3" r:id="rId3"/>
    <sheet name="Лист4" sheetId="4" r:id="rId4"/>
    <sheet name="ТОприс1" sheetId="5" r:id="rId5"/>
    <sheet name="ТО зд1" sheetId="6" r:id="rId6"/>
    <sheet name="Стоим1" sheetId="7" r:id="rId7"/>
    <sheet name="в л1" sheetId="8" r:id="rId8"/>
    <sheet name="вл2" sheetId="9" r:id="rId9"/>
    <sheet name="вл3 (2)" sheetId="10" r:id="rId10"/>
    <sheet name="вл3" sheetId="11" r:id="rId11"/>
    <sheet name="в л 4" sheetId="12" r:id="rId12"/>
    <sheet name="Лист2 (2)" sheetId="13" r:id="rId13"/>
    <sheet name="Лист3 (2)" sheetId="14" r:id="rId14"/>
    <sheet name="Лист3" sheetId="15" r:id="rId15"/>
    <sheet name="Лист5" sheetId="16" r:id="rId16"/>
    <sheet name="Лист6" sheetId="17" r:id="rId17"/>
  </sheets>
  <definedNames>
    <definedName name="_xlnm.Print_Area" localSheetId="6">'Стоим1'!$A$1:$V$62</definedName>
    <definedName name="_xlnm.Print_Area" localSheetId="5">'ТО зд1'!$A$1:$J$47</definedName>
    <definedName name="_xlnm.Print_Area" localSheetId="4">'ТОприс1'!$A$1:$J$56</definedName>
  </definedNames>
  <calcPr fullCalcOnLoad="1"/>
</workbook>
</file>

<file path=xl/sharedStrings.xml><?xml version="1.0" encoding="utf-8"?>
<sst xmlns="http://schemas.openxmlformats.org/spreadsheetml/2006/main" count="1207" uniqueCount="597">
  <si>
    <t>Удельн вес по таблице</t>
  </si>
  <si>
    <t>Поправки к уд. весу в %</t>
  </si>
  <si>
    <t>Уд. вес констр. эл. с попр.</t>
  </si>
  <si>
    <t>Износ в %</t>
  </si>
  <si>
    <t>№</t>
  </si>
  <si>
    <t xml:space="preserve">Наименование </t>
  </si>
  <si>
    <t>Техническое состояние</t>
  </si>
  <si>
    <t>п/п</t>
  </si>
  <si>
    <t>конструктивных элементов</t>
  </si>
  <si>
    <t>Фундамент</t>
  </si>
  <si>
    <t>Наружные и внутренние капитальные стены</t>
  </si>
  <si>
    <t>Перегородки</t>
  </si>
  <si>
    <t>Перекрытия</t>
  </si>
  <si>
    <t>Чердачные</t>
  </si>
  <si>
    <t>Междуэтажные</t>
  </si>
  <si>
    <t>Подвальные</t>
  </si>
  <si>
    <t>Крыша</t>
  </si>
  <si>
    <t>Полы</t>
  </si>
  <si>
    <t>Проемы</t>
  </si>
  <si>
    <t>Окна</t>
  </si>
  <si>
    <t>Двери</t>
  </si>
  <si>
    <t>Отделка</t>
  </si>
  <si>
    <t>внутренняя</t>
  </si>
  <si>
    <t>наружная</t>
  </si>
  <si>
    <t>печи</t>
  </si>
  <si>
    <t>калориферное</t>
  </si>
  <si>
    <t>АГВ</t>
  </si>
  <si>
    <t>другое</t>
  </si>
  <si>
    <t>центр. отопление</t>
  </si>
  <si>
    <t>электричество</t>
  </si>
  <si>
    <t>водопровод</t>
  </si>
  <si>
    <t>канализация</t>
  </si>
  <si>
    <t>гор. водоснабжение</t>
  </si>
  <si>
    <t>ванны</t>
  </si>
  <si>
    <t>газоснабжение</t>
  </si>
  <si>
    <t>напольн.  эл/плиты</t>
  </si>
  <si>
    <t>телефон</t>
  </si>
  <si>
    <t>радио</t>
  </si>
  <si>
    <t>телевидение</t>
  </si>
  <si>
    <t>сигнализация</t>
  </si>
  <si>
    <t>мусоропровод</t>
  </si>
  <si>
    <t>лифт</t>
  </si>
  <si>
    <t>вентиляция</t>
  </si>
  <si>
    <t>Физический износ</t>
  </si>
  <si>
    <t>*100</t>
  </si>
  <si>
    <t>здания в %</t>
  </si>
  <si>
    <t xml:space="preserve">удельный вес  (гр. 7)                      </t>
  </si>
  <si>
    <t>(материал, конструкция, отделка и пр.)</t>
  </si>
  <si>
    <t xml:space="preserve">                                                              (для незав. строительства - год начала стр-ва)                                                                                       </t>
  </si>
  <si>
    <t>=</t>
  </si>
  <si>
    <t>Крыльца, лестницы и пр.</t>
  </si>
  <si>
    <t>Описание констр. элементов</t>
  </si>
  <si>
    <t xml:space="preserve">Итого по гр. 9 х100  </t>
  </si>
  <si>
    <r>
      <t>Техническое описание конструктивных элементов здания (помещения) и его основной пристройки.</t>
    </r>
    <r>
      <rPr>
        <sz val="10"/>
        <rFont val="Arial Cyr"/>
        <family val="0"/>
      </rPr>
      <t xml:space="preserve">
 </t>
    </r>
    <r>
      <rPr>
        <sz val="10"/>
        <rFont val="Arial Cyr"/>
        <family val="0"/>
      </rPr>
      <t xml:space="preserve">          
 </t>
    </r>
  </si>
  <si>
    <t>Электро- и сантехнические устройства</t>
  </si>
  <si>
    <t>Произв. % износа        на уд. вес</t>
  </si>
  <si>
    <t>уд. вес (гр. 7) =</t>
  </si>
  <si>
    <r>
      <t xml:space="preserve"> % разрушения </t>
    </r>
    <r>
      <rPr>
        <b/>
        <sz val="8"/>
        <rFont val="Times New Roman"/>
        <family val="1"/>
      </rPr>
      <t>(для объектов в разрушенном сост.)</t>
    </r>
  </si>
  <si>
    <t>100 - уд. вес (гр. 7) =</t>
  </si>
  <si>
    <t>100 -</t>
  </si>
  <si>
    <t>Итого:</t>
  </si>
  <si>
    <t xml:space="preserve">Исчисление поправочного коэф. по удельному весу </t>
  </si>
  <si>
    <t>конструктивных элементов - для пристроев</t>
  </si>
  <si>
    <t>1 - (длина отсутств. стен/</t>
  </si>
  <si>
    <t>длина стен по периметру)</t>
  </si>
  <si>
    <t>1 -</t>
  </si>
  <si>
    <t>считать % разрушения</t>
  </si>
  <si>
    <t>1 - считать</t>
  </si>
  <si>
    <t>F50 =</t>
  </si>
  <si>
    <r>
      <t xml:space="preserve">Готовность объекта в % </t>
    </r>
    <r>
      <rPr>
        <b/>
        <sz val="8"/>
        <rFont val="Times New Roman"/>
        <family val="1"/>
      </rPr>
      <t>(для незав. стр. объектов)</t>
    </r>
  </si>
  <si>
    <t>считать готовность</t>
  </si>
  <si>
    <t>F51=</t>
  </si>
  <si>
    <t>Наименование конструктивных элементов</t>
  </si>
  <si>
    <t>% износа</t>
  </si>
  <si>
    <t>Исчисление восстановительной и действительной стоимости основной части строения, пристроек и сооружений</t>
  </si>
  <si>
    <t>Наименование строений и сооружений</t>
  </si>
  <si>
    <t xml:space="preserve"> № сборника</t>
  </si>
  <si>
    <t>№ таблицы</t>
  </si>
  <si>
    <t>Стоимость по таблице</t>
  </si>
  <si>
    <t>Поправки к стоимости в коэффициентах</t>
  </si>
  <si>
    <t>Стоимость ед. изм. после поправок</t>
  </si>
  <si>
    <t>Объем  или площадь</t>
  </si>
  <si>
    <t>на высоту помещения</t>
  </si>
  <si>
    <t>на ср. площ. квартиры</t>
  </si>
  <si>
    <t>на откл. от группы кап.</t>
  </si>
  <si>
    <t>на объем строения</t>
  </si>
  <si>
    <t>Восстановит. стоимость</t>
  </si>
  <si>
    <t>Действительная стоимость</t>
  </si>
  <si>
    <t>уд вес стр.</t>
  </si>
  <si>
    <t>климатач.     район</t>
  </si>
  <si>
    <t xml:space="preserve">Стоимость в руб. </t>
  </si>
  <si>
    <t>в базовых ценах 1969 г.</t>
  </si>
  <si>
    <t>Всего:</t>
  </si>
  <si>
    <t>Отметка о с/в</t>
  </si>
  <si>
    <t>по основным строениям (без учета с/в):</t>
  </si>
  <si>
    <t>по служебным строениям и сооружениям (без учета с/в):</t>
  </si>
  <si>
    <t xml:space="preserve">      в том числе:</t>
  </si>
  <si>
    <r>
      <t>Итого</t>
    </r>
    <r>
      <rPr>
        <b/>
        <sz val="11"/>
        <rFont val="Times New Roman"/>
        <family val="1"/>
      </rPr>
      <t xml:space="preserve"> </t>
    </r>
    <r>
      <rPr>
        <b/>
        <sz val="9"/>
        <rFont val="Times New Roman"/>
        <family val="1"/>
      </rPr>
      <t>(без учета с/в):</t>
    </r>
  </si>
  <si>
    <t>Данные текущего обследования:</t>
  </si>
  <si>
    <t>Работу выполнил:</t>
  </si>
  <si>
    <t>Инвентаризатор</t>
  </si>
  <si>
    <t>Проверил</t>
  </si>
  <si>
    <t>Руководитель</t>
  </si>
  <si>
    <t>дата</t>
  </si>
  <si>
    <t>техник</t>
  </si>
  <si>
    <t>контролер</t>
  </si>
  <si>
    <t>должность</t>
  </si>
  <si>
    <t>Ф.И.О.</t>
  </si>
  <si>
    <t xml:space="preserve">Т Е Х Н И Ч Е С К И Й  П А С П О Р Т </t>
  </si>
  <si>
    <t>адрес:</t>
  </si>
  <si>
    <t>район</t>
  </si>
  <si>
    <t>квартал</t>
  </si>
  <si>
    <t>участок</t>
  </si>
  <si>
    <t xml:space="preserve">Инвентарный номер </t>
  </si>
  <si>
    <t>№ уч. округа</t>
  </si>
  <si>
    <t>Реестр №</t>
  </si>
  <si>
    <t>Реестровый номер</t>
  </si>
  <si>
    <t>Код реестр.книги</t>
  </si>
  <si>
    <t xml:space="preserve">Кадастровый номер </t>
  </si>
  <si>
    <t>Кадастровый номер земельного участка</t>
  </si>
  <si>
    <t>Описание объекта</t>
  </si>
  <si>
    <t>Код объекта по ОКОФ</t>
  </si>
  <si>
    <t>Отметка об отнесении здания к объектам культурного наследия</t>
  </si>
  <si>
    <t>Сведения о незавершенном строительстве</t>
  </si>
  <si>
    <t>Готовность в %</t>
  </si>
  <si>
    <t>Cведения о принадлежности</t>
  </si>
  <si>
    <t xml:space="preserve">Дата постановки
на учет
</t>
  </si>
  <si>
    <t xml:space="preserve">Субъект права:
для граждан – фамилия, имя, отчество 
по документу; удостоверяющему личность;
для юридических лиц – по Уставу
</t>
  </si>
  <si>
    <t>Документы, устанавливающие или подтверждающие право собственности, владения, пользования</t>
  </si>
  <si>
    <t>Доля               (часть,         литера)</t>
  </si>
  <si>
    <t>Особые отметки</t>
  </si>
  <si>
    <t>Паспорт составлен по состоянию на</t>
  </si>
  <si>
    <t>(указывается дата обследования объекта учета)</t>
  </si>
  <si>
    <t>Жилой дом</t>
  </si>
  <si>
    <t>Архитектурно-планировочные и эксплуатационные показатели</t>
  </si>
  <si>
    <t>Назначение</t>
  </si>
  <si>
    <t>жилое</t>
  </si>
  <si>
    <t>Серия, тип проекта</t>
  </si>
  <si>
    <t>Год ввода в эксплуатацию</t>
  </si>
  <si>
    <t>Переоборудовано (надстроено) в г</t>
  </si>
  <si>
    <t>(год выдачи разрешения на строительство - для неэав. стр)</t>
  </si>
  <si>
    <t>Кроме того имеется:</t>
  </si>
  <si>
    <t xml:space="preserve">                                        (указывается наличие подвала, цокольного этажа, мансарды, мезонина и т.п.)</t>
  </si>
  <si>
    <t>Год последнего капитального ремонта</t>
  </si>
  <si>
    <t>Этажность</t>
  </si>
  <si>
    <t>Средняя внутренняя высота жилых помещений, м</t>
  </si>
  <si>
    <t xml:space="preserve">Объем, куб. м  </t>
  </si>
  <si>
    <t>, в том. числе - объем подвала,куб. м</t>
  </si>
  <si>
    <r>
      <t>из общего объема - с/в</t>
    </r>
    <r>
      <rPr>
        <sz val="11"/>
        <rFont val="Times New Roman"/>
        <family val="1"/>
      </rPr>
      <t>, куб. м:</t>
    </r>
  </si>
  <si>
    <t xml:space="preserve">Площадь застройки по зданию, м кв.  </t>
  </si>
  <si>
    <t xml:space="preserve">Общая площадь здания, кв. м </t>
  </si>
  <si>
    <t xml:space="preserve">                          (указываются все площади из экспликации)</t>
  </si>
  <si>
    <t>из нее:</t>
  </si>
  <si>
    <r>
      <t xml:space="preserve">из нее - </t>
    </r>
    <r>
      <rPr>
        <b/>
        <i/>
        <sz val="10"/>
        <rFont val="Times New Roman"/>
        <family val="1"/>
      </rPr>
      <t>жилая площадь</t>
    </r>
    <r>
      <rPr>
        <i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кв.м</t>
    </r>
    <r>
      <rPr>
        <i/>
        <sz val="10"/>
        <rFont val="Times New Roman"/>
        <family val="1"/>
      </rPr>
      <t xml:space="preserve">  </t>
    </r>
  </si>
  <si>
    <t>СВЕДЕНИЯ О СТОИМОСТИ:</t>
  </si>
  <si>
    <t>Литера</t>
  </si>
  <si>
    <t/>
  </si>
  <si>
    <t>Расчетная полная балансовая стоимость жилого здания</t>
  </si>
  <si>
    <t>руб.</t>
  </si>
  <si>
    <t>по справке №</t>
  </si>
  <si>
    <t>от</t>
  </si>
  <si>
    <t>Экспликация земельного участка (кв.м)</t>
  </si>
  <si>
    <t>Площадь участка</t>
  </si>
  <si>
    <t>Незастроенная площадь</t>
  </si>
  <si>
    <t>по  документам</t>
  </si>
  <si>
    <t>фактически</t>
  </si>
  <si>
    <t>застроенная</t>
  </si>
  <si>
    <t>замощенная</t>
  </si>
  <si>
    <t>озелененная</t>
  </si>
  <si>
    <t>прочая</t>
  </si>
  <si>
    <t>В квартирах</t>
  </si>
  <si>
    <t>В общежитиях</t>
  </si>
  <si>
    <t>Из площади квартир расположено:</t>
  </si>
  <si>
    <t>в мансардных этажах</t>
  </si>
  <si>
    <t>в цокольных этажах</t>
  </si>
  <si>
    <t>кол-во жилых</t>
  </si>
  <si>
    <t>пло- щадь</t>
  </si>
  <si>
    <t>квартир</t>
  </si>
  <si>
    <t>комнат</t>
  </si>
  <si>
    <t>Благоустройство здания</t>
  </si>
  <si>
    <t>Назначение части здания</t>
  </si>
  <si>
    <t>Водопровод</t>
  </si>
  <si>
    <t>Кканализация</t>
  </si>
  <si>
    <t>Отопление</t>
  </si>
  <si>
    <t>Ванны и души</t>
  </si>
  <si>
    <t>Бассейн</t>
  </si>
  <si>
    <t>Сауна</t>
  </si>
  <si>
    <r>
      <t>Гор.водо с</t>
    </r>
    <r>
      <rPr>
        <b/>
        <sz val="7.5"/>
        <rFont val="Times New Roman"/>
        <family val="1"/>
      </rPr>
      <t>набжение</t>
    </r>
  </si>
  <si>
    <r>
      <t xml:space="preserve">Газо- </t>
    </r>
    <r>
      <rPr>
        <b/>
        <sz val="7.5"/>
        <rFont val="Times New Roman"/>
        <family val="1"/>
      </rPr>
      <t>снабжение</t>
    </r>
  </si>
  <si>
    <t>Мусоропровод</t>
  </si>
  <si>
    <t>Лифты</t>
  </si>
  <si>
    <t>напольные эл/плиты</t>
  </si>
  <si>
    <t>Электроснабжение</t>
  </si>
  <si>
    <t>центральное</t>
  </si>
  <si>
    <t>от котельной</t>
  </si>
  <si>
    <t>печное</t>
  </si>
  <si>
    <t>от АГВ и др.</t>
  </si>
  <si>
    <t>с гор.водой</t>
  </si>
  <si>
    <t>с газ. и эл. колонкой</t>
  </si>
  <si>
    <t>с дров.  колонкой</t>
  </si>
  <si>
    <t>от колонок</t>
  </si>
  <si>
    <t>сетевое</t>
  </si>
  <si>
    <t>балонное</t>
  </si>
  <si>
    <t>пассажирский</t>
  </si>
  <si>
    <t>грузо- пассажирский</t>
  </si>
  <si>
    <t>грузовой</t>
  </si>
  <si>
    <t>жилая</t>
  </si>
  <si>
    <t>Исчисление площадей и объемов основной и отдельных частей строения, пристроек и пр.</t>
  </si>
  <si>
    <t>Литера или №</t>
  </si>
  <si>
    <t>Наименование</t>
  </si>
  <si>
    <t>Формула для подсчета площадей                             по наружнему обмеру</t>
  </si>
  <si>
    <t>Данные для подсчета объема</t>
  </si>
  <si>
    <t>Высота (м)</t>
  </si>
  <si>
    <t>Объем (куб.м)</t>
  </si>
  <si>
    <t>*</t>
  </si>
  <si>
    <t>Материал основных конструкций</t>
  </si>
  <si>
    <t>площадь застройки (кв.м)</t>
  </si>
  <si>
    <t>В Ы П И С К А</t>
  </si>
  <si>
    <t xml:space="preserve">и з  т е х н и ч е с к о г о  п а с п о р т а </t>
  </si>
  <si>
    <t>Отметка от отнесении здания к объектам культурного наследия:</t>
  </si>
  <si>
    <t>Инвентарный номер</t>
  </si>
  <si>
    <t xml:space="preserve">КОД реестровой книги </t>
  </si>
  <si>
    <t>по Реестру №</t>
  </si>
  <si>
    <t>Кадастровый номер</t>
  </si>
  <si>
    <t>А</t>
  </si>
  <si>
    <t>Б</t>
  </si>
  <si>
    <t>В</t>
  </si>
  <si>
    <t>Г</t>
  </si>
  <si>
    <t>Д</t>
  </si>
  <si>
    <t>Е</t>
  </si>
  <si>
    <t>Техническое описание здания и его основной пристройки</t>
  </si>
  <si>
    <t>Число этажей</t>
  </si>
  <si>
    <t>№              п/п</t>
  </si>
  <si>
    <t>Описание элементов                                                                                                                                     ( материал, конструкция или система, отделка и прочее)</t>
  </si>
  <si>
    <t>для лит.А</t>
  </si>
  <si>
    <t>Наружные и внутренние  капитальные стены</t>
  </si>
  <si>
    <t xml:space="preserve">Перегородки </t>
  </si>
  <si>
    <t>перек  рытия</t>
  </si>
  <si>
    <t>окна</t>
  </si>
  <si>
    <t>двери</t>
  </si>
  <si>
    <t>наружняя</t>
  </si>
  <si>
    <t>Наличие благоустройств</t>
  </si>
  <si>
    <t>Крыльца</t>
  </si>
  <si>
    <t>Лестницы</t>
  </si>
  <si>
    <t>Физический износ здания в %</t>
  </si>
  <si>
    <t>Техническое описание холодных пристроек, строений и дворовых сооружений на участке</t>
  </si>
  <si>
    <t>Характеристика</t>
  </si>
  <si>
    <t>Примечание</t>
  </si>
  <si>
    <t>ед.изм.</t>
  </si>
  <si>
    <t>Кол-во</t>
  </si>
  <si>
    <t>кв.м</t>
  </si>
  <si>
    <t>Сведения о принадлежности</t>
  </si>
  <si>
    <t>Субъект права:
для граждан – фамилия, имя, отчество 
по документу; удостоверяющему личность;
для юридических лиц – по Уставу</t>
  </si>
  <si>
    <t>доля (часть, литера)</t>
  </si>
  <si>
    <t>Наименование документа</t>
  </si>
  <si>
    <t>Масштаб</t>
  </si>
  <si>
    <t>Количество листов</t>
  </si>
  <si>
    <t>Примечания</t>
  </si>
  <si>
    <t>1:100</t>
  </si>
  <si>
    <t>Паспорт выполнен</t>
  </si>
  <si>
    <t xml:space="preserve">Выполнил </t>
  </si>
  <si>
    <t>РЕЕСТРОВАЯ КАРТОЧКА</t>
  </si>
  <si>
    <t>(наименование объекта)</t>
  </si>
  <si>
    <t>(описание объекта)</t>
  </si>
  <si>
    <t>№ учетного округа</t>
  </si>
  <si>
    <t>Реестровый номер реестра №</t>
  </si>
  <si>
    <t>Вид объекта</t>
  </si>
  <si>
    <t>Назначение объекта</t>
  </si>
  <si>
    <t>Фактическое использование объекта</t>
  </si>
  <si>
    <t>Перечень градостроительной документации</t>
  </si>
  <si>
    <t>Документы, устанавливающие или подтверждающие право собственности,владения, пользования</t>
  </si>
  <si>
    <t>Форма собственности</t>
  </si>
  <si>
    <t>Общие сведения об объекте</t>
  </si>
  <si>
    <t>Инвентаризационная стоимость без учета с/в в руб.</t>
  </si>
  <si>
    <t>Вид</t>
  </si>
  <si>
    <t>Общая оборудованная площадь</t>
  </si>
  <si>
    <t>Канализация</t>
  </si>
  <si>
    <t>Напольные электроплиты</t>
  </si>
  <si>
    <t>Телефон</t>
  </si>
  <si>
    <t>Сведения о самовольных строениях</t>
  </si>
  <si>
    <t>Дата записи</t>
  </si>
  <si>
    <t>Год постройки</t>
  </si>
  <si>
    <t>Общие сведения о жилых строениях</t>
  </si>
  <si>
    <t>Площадь</t>
  </si>
  <si>
    <t>Число комнат</t>
  </si>
  <si>
    <t>1-комнатные</t>
  </si>
  <si>
    <t>2-комнатные</t>
  </si>
  <si>
    <t>3-комнатные</t>
  </si>
  <si>
    <t>4-комнатные</t>
  </si>
  <si>
    <t>В т.ч. с/в</t>
  </si>
  <si>
    <t>кол-во</t>
  </si>
  <si>
    <t>жилая площ.</t>
  </si>
  <si>
    <t>Общие сведения о нежилых строениях</t>
  </si>
  <si>
    <t>общая по зданию</t>
  </si>
  <si>
    <t>в т.ч. в подвале</t>
  </si>
  <si>
    <t>по жилым помещениям в нежилых строениях</t>
  </si>
  <si>
    <t>общая</t>
  </si>
  <si>
    <t>Распределение площади по материалу стен и этажности (кв.м)</t>
  </si>
  <si>
    <t>каменные, панельные (различных конструкций)</t>
  </si>
  <si>
    <t>1-этажные</t>
  </si>
  <si>
    <t>2-х и более</t>
  </si>
  <si>
    <t>Изменения в площади основных строений, помещений (кв.м)</t>
  </si>
  <si>
    <t>в том числе за счет</t>
  </si>
  <si>
    <t>Выбыло всего</t>
  </si>
  <si>
    <t>в том числе вследствие</t>
  </si>
  <si>
    <t>сноса</t>
  </si>
  <si>
    <t>переоборудования</t>
  </si>
  <si>
    <t>в жилую</t>
  </si>
  <si>
    <t>в нежилую</t>
  </si>
  <si>
    <t>Дата обследования объекта</t>
  </si>
  <si>
    <t>ФИО</t>
  </si>
  <si>
    <t>подпись</t>
  </si>
  <si>
    <t>по докум.</t>
  </si>
  <si>
    <r>
      <t xml:space="preserve">Год ввода в эксплуатацию                                     </t>
    </r>
    <r>
      <rPr>
        <b/>
        <sz val="6"/>
        <rFont val="Times New Roman"/>
        <family val="1"/>
      </rPr>
      <t>(для незаверш.стр-ва - год выдачи разреш. на стр-во)</t>
    </r>
  </si>
  <si>
    <t>Доля                               (часть,                                литера)</t>
  </si>
  <si>
    <t>на дату</t>
  </si>
  <si>
    <t>Остат.балансовая           стоимость в руб.</t>
  </si>
  <si>
    <t>Восст. в базовых ценах 1969г.</t>
  </si>
  <si>
    <t xml:space="preserve">Дата записи </t>
  </si>
  <si>
    <t>Наземная этажность</t>
  </si>
  <si>
    <t>Подз.этажность</t>
  </si>
  <si>
    <t>Литера,                                        № помещения</t>
  </si>
  <si>
    <t>Площадь застройки        м.кв.</t>
  </si>
  <si>
    <t>строит.объем  м.куб.</t>
  </si>
  <si>
    <t>Площади, м.кв.                                                (для сетей- протяженность м)</t>
  </si>
  <si>
    <t>Физ.износ %</t>
  </si>
  <si>
    <t>с/в</t>
  </si>
  <si>
    <t>Полная балансовая                    стоимость в руб.</t>
  </si>
  <si>
    <t>в том числе:</t>
  </si>
  <si>
    <t>Субъект права:                                                                        Для граждан - фамилия, имя, отчество по             документу, удостоверяющему личность; для юридических лиц - по Уставу</t>
  </si>
  <si>
    <t>общая   площадь квартир</t>
  </si>
  <si>
    <t>квартир (полезная)</t>
  </si>
  <si>
    <t>нежилые помещения</t>
  </si>
  <si>
    <t>помещения общего пользования</t>
  </si>
  <si>
    <t>в подвале</t>
  </si>
  <si>
    <t>материал стен</t>
  </si>
  <si>
    <t xml:space="preserve">                                                                              жилой комплекс</t>
  </si>
  <si>
    <t xml:space="preserve">                                                                                 Жилой дом</t>
  </si>
  <si>
    <t>Дата поста новки на учет</t>
  </si>
  <si>
    <t>Номер реестра         № 3</t>
  </si>
  <si>
    <r>
      <t xml:space="preserve">Отопление </t>
    </r>
    <r>
      <rPr>
        <b/>
        <sz val="6"/>
        <rFont val="Times New Roman"/>
        <family val="1"/>
      </rPr>
      <t>(котельная, центральное, печное, АГВ, калорифер)</t>
    </r>
  </si>
  <si>
    <r>
      <t>Ванна, душ</t>
    </r>
    <r>
      <rPr>
        <b/>
        <sz val="6"/>
        <rFont val="Times New Roman"/>
        <family val="1"/>
      </rPr>
      <t xml:space="preserve"> (с гор. водой</t>
    </r>
    <r>
      <rPr>
        <b/>
        <sz val="6"/>
        <color indexed="17"/>
        <rFont val="Times New Roman"/>
        <family val="1"/>
      </rPr>
      <t>,</t>
    </r>
    <r>
      <rPr>
        <b/>
        <sz val="6"/>
        <rFont val="Times New Roman"/>
        <family val="1"/>
      </rPr>
      <t xml:space="preserve"> с газ или </t>
    </r>
    <r>
      <rPr>
        <b/>
        <sz val="6"/>
        <color indexed="17"/>
        <rFont val="Times New Roman"/>
        <family val="1"/>
      </rPr>
      <t>эл.</t>
    </r>
    <r>
      <rPr>
        <b/>
        <sz val="6"/>
        <rFont val="Times New Roman"/>
        <family val="1"/>
      </rPr>
      <t xml:space="preserve"> духовкой)</t>
    </r>
  </si>
  <si>
    <r>
      <t xml:space="preserve">Газоснабжение </t>
    </r>
    <r>
      <rPr>
        <b/>
        <sz val="6"/>
        <rFont val="Times New Roman"/>
        <family val="1"/>
      </rPr>
      <t>(сетевое, баллонное)</t>
    </r>
  </si>
  <si>
    <r>
      <t xml:space="preserve">Лифт </t>
    </r>
    <r>
      <rPr>
        <b/>
        <sz val="6"/>
        <rFont val="Times New Roman"/>
        <family val="1"/>
      </rPr>
      <t>(пассажирский, грузопассажирский, грузовой)</t>
    </r>
  </si>
  <si>
    <t>Число квар­   тир</t>
  </si>
  <si>
    <t>Число строе­   ний</t>
  </si>
  <si>
    <t>5-комнатные и более</t>
  </si>
  <si>
    <t>Общая площ.</t>
  </si>
  <si>
    <t>Площадь (без хол. пом)</t>
  </si>
  <si>
    <t>Материал               стен</t>
  </si>
  <si>
    <t>Этажность/подз. этажность</t>
  </si>
  <si>
    <t>Площадь                                                застройки    (м. кв.)</t>
  </si>
  <si>
    <t>Площади (кв.м)</t>
  </si>
  <si>
    <t>общая  (без учета холодных помещений)</t>
  </si>
  <si>
    <t>прочие (каркасно-засыпные и др.)</t>
  </si>
  <si>
    <t>деревянные рубренные</t>
  </si>
  <si>
    <t>прибыло всего</t>
  </si>
  <si>
    <t>нового капстроитльства</t>
  </si>
  <si>
    <t>Литера, № помещения</t>
  </si>
  <si>
    <t>ветхости, стихийного действия</t>
  </si>
  <si>
    <t>Должность,ФИО,подпись</t>
  </si>
  <si>
    <t>предыдущий реестровый № реестра №</t>
  </si>
  <si>
    <t>отметка об исключении из реестра</t>
  </si>
  <si>
    <t>последующий реестровый номер реестра №</t>
  </si>
  <si>
    <r>
      <t>Горячее водоснабжение</t>
    </r>
    <r>
      <rPr>
        <b/>
        <sz val="6"/>
        <rFont val="Times New Roman"/>
        <family val="1"/>
      </rPr>
      <t xml:space="preserve">                                                       (центральное, от колонок, сетевое)</t>
    </r>
  </si>
  <si>
    <t>Площадь земельного участка, м кв.</t>
  </si>
  <si>
    <r>
      <t xml:space="preserve">Код объекта по </t>
    </r>
    <r>
      <rPr>
        <b/>
        <sz val="9"/>
        <rFont val="Times New Roman"/>
        <family val="1"/>
      </rPr>
      <t>ОКОФ</t>
    </r>
  </si>
  <si>
    <t>Ф-Ж</t>
  </si>
  <si>
    <t>использование</t>
  </si>
  <si>
    <t>Число лестниц</t>
  </si>
  <si>
    <t>, их уборочная площадь, кв.м</t>
  </si>
  <si>
    <t>жилые помещения:</t>
  </si>
  <si>
    <r>
      <t>общая площадь квартир</t>
    </r>
    <r>
      <rPr>
        <i/>
        <sz val="10"/>
        <rFont val="Times New Roman"/>
        <family val="1"/>
      </rPr>
      <t>, кв.м</t>
    </r>
  </si>
  <si>
    <r>
      <t>площадь помещений общего пользования для жилой части здания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кв. м</t>
    </r>
  </si>
  <si>
    <t>(указываются площади лестничных клеток, общих коридоров и т.п.)</t>
  </si>
  <si>
    <t>общая площадь нежилых помещений, кв. м</t>
  </si>
  <si>
    <r>
      <t>площадь подвала (техподполья</t>
    </r>
    <r>
      <rPr>
        <b/>
        <i/>
        <sz val="11"/>
        <rFont val="Times New Roman"/>
        <family val="1"/>
      </rPr>
      <t>)</t>
    </r>
    <r>
      <rPr>
        <i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кв.м</t>
    </r>
    <r>
      <rPr>
        <sz val="11"/>
        <rFont val="Times New Roman"/>
        <family val="1"/>
      </rPr>
      <t xml:space="preserve">  </t>
    </r>
    <r>
      <rPr>
        <sz val="8"/>
        <rFont val="Times New Roman"/>
        <family val="1"/>
      </rPr>
      <t>(кроме встроенных нежилых помещений)</t>
    </r>
  </si>
  <si>
    <r>
      <t xml:space="preserve">общая площадь жилых помещений, </t>
    </r>
    <r>
      <rPr>
        <b/>
        <sz val="10"/>
        <rFont val="Times New Roman"/>
        <family val="1"/>
      </rPr>
      <t xml:space="preserve">кв.м </t>
    </r>
    <r>
      <rPr>
        <b/>
        <i/>
        <sz val="10"/>
        <rFont val="Times New Roman"/>
        <family val="1"/>
      </rPr>
      <t xml:space="preserve"> </t>
    </r>
  </si>
  <si>
    <t>кирпичные</t>
  </si>
  <si>
    <t>тамбур</t>
  </si>
  <si>
    <t>жилых помещений</t>
  </si>
  <si>
    <t>крыльцо</t>
  </si>
  <si>
    <t xml:space="preserve">  а</t>
  </si>
  <si>
    <t>благоустроитво</t>
  </si>
  <si>
    <t>а</t>
  </si>
  <si>
    <t>в том числе</t>
  </si>
  <si>
    <t>жилая часть дома</t>
  </si>
  <si>
    <t>на электроплиты</t>
  </si>
  <si>
    <t>Кроме того, имеется технический этаж высотой, м</t>
  </si>
  <si>
    <t>В ценах                    года</t>
  </si>
  <si>
    <t>Основные строения</t>
  </si>
  <si>
    <t>Служебные строения</t>
  </si>
  <si>
    <t>ВСЕГО</t>
  </si>
  <si>
    <t>восстанов.  стоимость</t>
  </si>
  <si>
    <t>действит. стоимость</t>
  </si>
  <si>
    <t>действит.     стоимость</t>
  </si>
  <si>
    <t>Расчет действ.инвентар.стоимости 1 кв.м       плошади квартиры в текущих ценах:</t>
  </si>
  <si>
    <t>действ.инв.стоимость жилой части дома</t>
  </si>
  <si>
    <t>общая площадь квартир</t>
  </si>
  <si>
    <t>Расчет ост. балансовой стоимости 1 кв. м  площади квартиры:</t>
  </si>
  <si>
    <t>ост.баланс.стоимость жилой части дома</t>
  </si>
  <si>
    <t>Остаточная расч. балансовая стоимость1 кв. м площади квартиры</t>
  </si>
  <si>
    <t>Расчетная остаточная  балансовая стоимость жилого здания (с учетом износа)</t>
  </si>
  <si>
    <r>
      <t xml:space="preserve">Коэффициент  </t>
    </r>
    <r>
      <rPr>
        <sz val="8"/>
        <rFont val="Times New Roman"/>
        <family val="1"/>
      </rPr>
      <t>(применяется в зависимости от года постройки жилого дома)</t>
    </r>
  </si>
  <si>
    <t>(указывается место расположения техэтажа,высотой  менее 1,8м)</t>
  </si>
  <si>
    <t>Уборочная площадь, кв.м</t>
  </si>
  <si>
    <t>Дворовая территория</t>
  </si>
  <si>
    <t>Уличный тротуар</t>
  </si>
  <si>
    <t>Кроме того,арочные           проезды</t>
  </si>
  <si>
    <t>асфальт</t>
  </si>
  <si>
    <t>прочие покрытия</t>
  </si>
  <si>
    <t>асфальт.  покрытие</t>
  </si>
  <si>
    <t>прочие помещения</t>
  </si>
  <si>
    <t>площадки  (оборуованные)</t>
  </si>
  <si>
    <t xml:space="preserve">асфальт </t>
  </si>
  <si>
    <t>зеленые насаждения</t>
  </si>
  <si>
    <t>грунт</t>
  </si>
  <si>
    <t>проезда</t>
  </si>
  <si>
    <t>тротуара</t>
  </si>
  <si>
    <t>детские</t>
  </si>
  <si>
    <t>спор- тивные</t>
  </si>
  <si>
    <t>Распределение площади квартир жилого здания по числу комнат</t>
  </si>
  <si>
    <t>1-комнатных</t>
  </si>
  <si>
    <t>2-комнатных</t>
  </si>
  <si>
    <t>3-комнатных</t>
  </si>
  <si>
    <t>4-комнатных</t>
  </si>
  <si>
    <t>5-комн. и более</t>
  </si>
  <si>
    <t>количество</t>
  </si>
  <si>
    <t>площадь</t>
  </si>
  <si>
    <t>Распределение площади квартир жилого здания с учетом                                                     архитектурно-планировочных особенностей</t>
  </si>
  <si>
    <t>В помещениях коридорной системы</t>
  </si>
  <si>
    <t>Характеристика нежилых помещений</t>
  </si>
  <si>
    <t>Учетный номер</t>
  </si>
  <si>
    <t>Общая площадь</t>
  </si>
  <si>
    <t xml:space="preserve"> в руб. с уч. К=  (для жил.части)</t>
  </si>
  <si>
    <r>
      <t xml:space="preserve">Литера (пом.)                        </t>
    </r>
    <r>
      <rPr>
        <b/>
        <sz val="9"/>
        <rFont val="Times New Roman"/>
        <family val="1"/>
      </rPr>
      <t>по плану</t>
    </r>
  </si>
  <si>
    <t>КГУП «Забайкальское БТИ»</t>
  </si>
  <si>
    <t>Центральный</t>
  </si>
  <si>
    <t>Ж</t>
  </si>
  <si>
    <r>
      <t xml:space="preserve">Балансовая стоимость </t>
    </r>
    <r>
      <rPr>
        <i/>
        <sz val="11"/>
        <rFont val="Times New Roman"/>
        <family val="1"/>
      </rPr>
      <t xml:space="preserve">на </t>
    </r>
  </si>
  <si>
    <t>жил. помещ</t>
  </si>
  <si>
    <t>нежилое помещение</t>
  </si>
  <si>
    <t>не жилое</t>
  </si>
  <si>
    <t xml:space="preserve"> подвал</t>
  </si>
  <si>
    <t>подсчет по ПК</t>
  </si>
  <si>
    <r>
      <t>Группа капитальности</t>
    </r>
    <r>
      <rPr>
        <b/>
        <u val="single"/>
        <sz val="10"/>
        <rFont val="Arial Cyr"/>
        <family val="0"/>
      </rPr>
      <t xml:space="preserve">    1     </t>
    </r>
    <r>
      <rPr>
        <sz val="10"/>
        <rFont val="Arial Cyr"/>
        <family val="0"/>
      </rPr>
      <t>Вид внутренней отделки</t>
    </r>
    <r>
      <rPr>
        <b/>
        <u val="single"/>
        <sz val="10"/>
        <rFont val="Arial Cyr"/>
        <family val="0"/>
      </rPr>
      <t xml:space="preserve"> черновая     </t>
    </r>
    <r>
      <rPr>
        <sz val="10"/>
        <rFont val="Arial Cyr"/>
        <family val="0"/>
      </rPr>
      <t>№ сб./ №табл.</t>
    </r>
    <r>
      <rPr>
        <b/>
        <u val="single"/>
        <sz val="10"/>
        <rFont val="Arial Cyr"/>
        <family val="0"/>
      </rPr>
      <t xml:space="preserve">            </t>
    </r>
  </si>
  <si>
    <t>35б</t>
  </si>
  <si>
    <t xml:space="preserve">Российская Федерация                                                                                                                                                                         Забайкальский край                                                                                                                                                                                                КГУП «Забайкальское БТИ»  </t>
  </si>
  <si>
    <t xml:space="preserve">индивидуальный </t>
  </si>
  <si>
    <r>
      <t>Руководитель 
К</t>
    </r>
    <r>
      <rPr>
        <sz val="9"/>
        <rFont val="Times New Roman"/>
        <family val="1"/>
      </rPr>
      <t>ГУП «Забайкальское БТИ»</t>
    </r>
    <r>
      <rPr>
        <sz val="10"/>
        <rFont val="Times New Roman"/>
        <family val="1"/>
      </rPr>
      <t xml:space="preserve">
</t>
    </r>
  </si>
  <si>
    <t>нач.отдела</t>
  </si>
  <si>
    <t>Шалаева И.Е.</t>
  </si>
  <si>
    <t>Абрашитова Н.Н.</t>
  </si>
  <si>
    <t>Ситуационная схема</t>
  </si>
  <si>
    <t>по нар. обмеру</t>
  </si>
  <si>
    <t xml:space="preserve"> не жилое</t>
  </si>
  <si>
    <t>бетонная подготовка</t>
  </si>
  <si>
    <t>ПВХ профиль</t>
  </si>
  <si>
    <t>металлические входные</t>
  </si>
  <si>
    <t>штукатурка черновая</t>
  </si>
  <si>
    <t>прочие</t>
  </si>
  <si>
    <t>ан</t>
  </si>
  <si>
    <t>т.6</t>
  </si>
  <si>
    <t>железобетонные монолитные</t>
  </si>
  <si>
    <t>многоквартирный жилой лом</t>
  </si>
  <si>
    <t>профлист</t>
  </si>
  <si>
    <t>Техническое описание холодных пристроек, мансард, служебных построек</t>
  </si>
  <si>
    <t>Наименование строения</t>
  </si>
  <si>
    <t>гр. кап.</t>
  </si>
  <si>
    <t>сб./табл.</t>
  </si>
  <si>
    <r>
      <t xml:space="preserve">Описание элементов </t>
    </r>
    <r>
      <rPr>
        <b/>
        <sz val="8"/>
        <rFont val="Times New Roman"/>
        <family val="1"/>
      </rPr>
      <t>(материал. констр. и пр.)</t>
    </r>
  </si>
  <si>
    <t>Уд. вес по табл.</t>
  </si>
  <si>
    <t>К</t>
  </si>
  <si>
    <t>Уд. вес с уч. К</t>
  </si>
  <si>
    <t>бетонный</t>
  </si>
  <si>
    <t>Наружные стены</t>
  </si>
  <si>
    <t>Внутр.</t>
  </si>
  <si>
    <t>штукатурка</t>
  </si>
  <si>
    <t>Наружн.</t>
  </si>
  <si>
    <t>Благоустройство</t>
  </si>
  <si>
    <t>эл-во</t>
  </si>
  <si>
    <t>Прочие работы</t>
  </si>
  <si>
    <t>Итого уд. вес с уч. К:</t>
  </si>
  <si>
    <t xml:space="preserve">Лит. </t>
  </si>
  <si>
    <t xml:space="preserve">гр. кап. </t>
  </si>
  <si>
    <t>бетонные</t>
  </si>
  <si>
    <t>металлические</t>
  </si>
  <si>
    <t>гр. кап. II</t>
  </si>
  <si>
    <t>кадастровый номер зем. участка</t>
  </si>
  <si>
    <t>инвентарный номер объекта учета</t>
  </si>
  <si>
    <t>№№        п/п</t>
  </si>
  <si>
    <t>б/м</t>
  </si>
  <si>
    <t>Поэтажные планы</t>
  </si>
  <si>
    <t>Экспликации</t>
  </si>
  <si>
    <t>Перечень документов, прилагаемых к техническому паспорту</t>
  </si>
  <si>
    <t>от Тэц</t>
  </si>
  <si>
    <t xml:space="preserve">здание </t>
  </si>
  <si>
    <t>(Лит. А )</t>
  </si>
  <si>
    <t>Забайкальский край, г. Чита, Красноармейская ул., 14</t>
  </si>
  <si>
    <t xml:space="preserve">                                 Жилой дом </t>
  </si>
  <si>
    <t>42771-1</t>
  </si>
  <si>
    <t>42771/А</t>
  </si>
  <si>
    <t xml:space="preserve"> подвал,  машинное отделение</t>
  </si>
  <si>
    <t>подвал</t>
  </si>
  <si>
    <t>1этаж</t>
  </si>
  <si>
    <t>2-16 этаж</t>
  </si>
  <si>
    <t>приямки</t>
  </si>
  <si>
    <t>вход в подвал</t>
  </si>
  <si>
    <t>крыльца</t>
  </si>
  <si>
    <t>машинное 4 подъезд</t>
  </si>
  <si>
    <t>машинное 3 подъезд</t>
  </si>
  <si>
    <t>машинное 2 подъезд</t>
  </si>
  <si>
    <t>машинное 1 подъезд</t>
  </si>
  <si>
    <t>машинное 6 подъезд</t>
  </si>
  <si>
    <r>
      <t>Литера</t>
    </r>
    <r>
      <rPr>
        <b/>
        <sz val="9"/>
        <rFont val="Arial Cyr"/>
        <family val="0"/>
      </rPr>
      <t xml:space="preserve">  </t>
    </r>
    <r>
      <rPr>
        <b/>
        <u val="single"/>
        <sz val="9"/>
        <rFont val="Arial Cyr"/>
        <family val="0"/>
      </rPr>
      <t xml:space="preserve">        А          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>Год постройки</t>
    </r>
    <r>
      <rPr>
        <b/>
        <sz val="9"/>
        <rFont val="Arial Cyr"/>
        <family val="0"/>
      </rPr>
      <t xml:space="preserve">  </t>
    </r>
    <r>
      <rPr>
        <b/>
        <u val="single"/>
        <sz val="9"/>
        <rFont val="Arial Cyr"/>
        <family val="0"/>
      </rPr>
      <t xml:space="preserve">2012 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>На</t>
    </r>
    <r>
      <rPr>
        <b/>
        <sz val="9"/>
        <rFont val="Arial Cyr"/>
        <family val="0"/>
      </rPr>
      <t xml:space="preserve"> </t>
    </r>
    <r>
      <rPr>
        <b/>
        <u val="single"/>
        <sz val="9"/>
        <rFont val="Arial Cyr"/>
        <family val="0"/>
      </rPr>
      <t xml:space="preserve">  1-16   </t>
    </r>
    <r>
      <rPr>
        <sz val="9"/>
        <rFont val="Arial Cyr"/>
        <family val="0"/>
      </rPr>
      <t>этаже</t>
    </r>
    <r>
      <rPr>
        <b/>
        <sz val="9"/>
        <rFont val="Arial Cyr"/>
        <family val="0"/>
      </rPr>
      <t xml:space="preserve">   </t>
    </r>
    <r>
      <rPr>
        <b/>
        <u val="single"/>
        <sz val="9"/>
        <rFont val="Arial Cyr"/>
        <family val="0"/>
      </rPr>
      <t xml:space="preserve">       16  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>-этажного дома</t>
    </r>
    <r>
      <rPr>
        <b/>
        <sz val="9"/>
        <rFont val="Arial Cyr"/>
        <family val="0"/>
      </rPr>
      <t xml:space="preserve"> </t>
    </r>
  </si>
  <si>
    <t>пом.1</t>
  </si>
  <si>
    <t>пом.2</t>
  </si>
  <si>
    <t>пом.3</t>
  </si>
  <si>
    <t>пом.4</t>
  </si>
  <si>
    <t>пом.5</t>
  </si>
  <si>
    <t>пом.6</t>
  </si>
  <si>
    <t>пом.7</t>
  </si>
  <si>
    <t>крыльцо пом.5,6</t>
  </si>
  <si>
    <t>вентшахта</t>
  </si>
  <si>
    <t>пандус</t>
  </si>
  <si>
    <t>4,36 х 1,48 -0,26 х 0,18</t>
  </si>
  <si>
    <t>Итого по пом 6:</t>
  </si>
  <si>
    <t>Итого по пом 7:</t>
  </si>
  <si>
    <t>( 1,42 +1,46 +1,45) х 2,20 + 2,05 х 1,40 +     ( 1,31 + 1,32 + 1,35 ) х 2,25 + 2,22 х 1,41 + 2,28 х 1,54 + 1,34 х 1,64 -0,6 х 0,81</t>
  </si>
  <si>
    <t>балконы</t>
  </si>
  <si>
    <t xml:space="preserve">1,50 х 2,05 + 2,20 х 2,41 +2,50 х 2,01 + (1,80 + 1,89 +2,27) х 1,50 +( 4,92 х 1,46-0,31 х 2,48) + 2,17 х 1,52 + 2,06 х 1,48 + 1,52 х 1,50 +(1,79 + 2,41 )х 1,49 + 3,68  х 1,47 - 1,48 х 0,25 </t>
  </si>
  <si>
    <t>машинное 5 подъезд</t>
  </si>
  <si>
    <t xml:space="preserve">03.12.2012г. </t>
  </si>
  <si>
    <t>подсчет по ПК(жилое)</t>
  </si>
  <si>
    <t>подсчет по ПК(нежилое)</t>
  </si>
  <si>
    <t xml:space="preserve">подсчет по ПК( жилое)  </t>
  </si>
  <si>
    <t>подсчет по ПК (жилое)</t>
  </si>
  <si>
    <t>(1,44*2,17)+(2,15*1,46)+(1,74*1,49)+(2,20*1,46)+(2,13*1,43)+1,6+((2,25*1,36)*2)+(2,19*1,36)+(1,30*2,19)</t>
  </si>
  <si>
    <t>Итого по пом 1:</t>
  </si>
  <si>
    <t>а1</t>
  </si>
  <si>
    <t>а2</t>
  </si>
  <si>
    <t>а3</t>
  </si>
  <si>
    <t>Итого по пом 2:</t>
  </si>
  <si>
    <t>Итого по пом 3:</t>
  </si>
  <si>
    <t>Итого по пом 4:</t>
  </si>
  <si>
    <t>Итого по пом м.о.п.   :</t>
  </si>
  <si>
    <t>м.о.п</t>
  </si>
  <si>
    <t>Итого по пом 5:</t>
  </si>
  <si>
    <t>м.о.п. для пом.1-7</t>
  </si>
  <si>
    <t>Итого  по пом.1:</t>
  </si>
  <si>
    <t>Итого  по пом.2:</t>
  </si>
  <si>
    <t>Итого  по пом.3:</t>
  </si>
  <si>
    <t>Итого  по пом.4:</t>
  </si>
  <si>
    <t>Итого  по м.о.п.:</t>
  </si>
  <si>
    <t>железобетонное</t>
  </si>
  <si>
    <t>кирпичные с ПВХ заполнением</t>
  </si>
  <si>
    <t>штукатурка, плитка</t>
  </si>
  <si>
    <t>Итого  по пом.5:</t>
  </si>
  <si>
    <t>Итого  по пом.6:</t>
  </si>
  <si>
    <t>Итого  по пом.7:</t>
  </si>
  <si>
    <t>а4</t>
  </si>
  <si>
    <t>а5</t>
  </si>
  <si>
    <t>а6</t>
  </si>
  <si>
    <t>а7</t>
  </si>
  <si>
    <t>Итого по лит.А:</t>
  </si>
  <si>
    <t>в т.ч. жилой дом</t>
  </si>
  <si>
    <t>в т.ч. подвал- жилая часть:</t>
  </si>
  <si>
    <t>[4,10 х 1,50-0,66 х 0,40 +(4,04 +7,73 +7,03+4,06+4,09+3,46) х1,50+(3,46 х 1,50 -0,56 х 0,38) + (3,35 х 1,52)х2] х15+0,59 х1,50 х14</t>
  </si>
  <si>
    <t>(1,56*2,25+1,76*2,73+1,90*2,67+1,51*1,90+2,28*1,09+1,49*2,25)+(1,51*1,98+1,47*2,10+1,50*1,470+2,40*1,53+1,51*1,80+1,98*2,25+1,34*1,18)</t>
  </si>
  <si>
    <t>((1,51*4,12)*15)+((1,49*4,07)*15)+((1,43*3,37)-(0,55*0,45))*15+((1,44*3,38)-(0,57*0,45)*15)+((1,44*3,74)*30)+((1,44*3,52))*15+((1,43*3,44)*15)+((3,39*1,44)*30)+((1,55*4,10)*15)+((4,05*1,53)*15)</t>
  </si>
  <si>
    <t>S по ПК (нежилое)</t>
  </si>
  <si>
    <r>
      <t>площадь помещений общего пользования для нежилой части здания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кв. м</t>
    </r>
  </si>
  <si>
    <t>Стоимость в ценах  2013 г.</t>
  </si>
  <si>
    <t>Действ. инвентаризационная стоимость 1 кв.м площади  квартиры                 в текущих ценах   2013 г.</t>
  </si>
  <si>
    <t xml:space="preserve"> Общая площадь встроенных нежилых помещений                        1647,8</t>
  </si>
  <si>
    <t>Асташова И.В.</t>
  </si>
  <si>
    <t>Котельникова Е.С.</t>
  </si>
  <si>
    <t>Гор.  водо снаб жение</t>
  </si>
  <si>
    <t>Газо- снабжение</t>
  </si>
  <si>
    <t>Площадь (кв.м)</t>
  </si>
  <si>
    <t>крыльцо пом.1;2;3;4</t>
  </si>
  <si>
    <t>отопление от ТЭЦ, водопровод, канализация, горячее водоснабжение, электроснабжение, лифт, мусоропровод, вентиляция, слаботочные устройства</t>
  </si>
  <si>
    <t xml:space="preserve">железобетонный каркас, кирпич керамический, блоки стеновые "Сибит" </t>
  </si>
  <si>
    <t>железобетонный монолитный</t>
  </si>
  <si>
    <t>Шемякина Е.Н.</t>
  </si>
  <si>
    <t>21.01.2013г.</t>
  </si>
  <si>
    <t xml:space="preserve">крыльцо </t>
  </si>
  <si>
    <t>Лит.а;а7</t>
  </si>
  <si>
    <t>Лит.а1;а2;а3;а4;а5;а6</t>
  </si>
  <si>
    <t>вентшахта по подвалу</t>
  </si>
  <si>
    <t>Абрашитова Н.Н</t>
  </si>
  <si>
    <t>нач. отд.</t>
  </si>
  <si>
    <t>ж/б блоки</t>
  </si>
  <si>
    <t>Действ.              в ценах                       2013г.</t>
  </si>
  <si>
    <t>многоквартирный жилой дом</t>
  </si>
  <si>
    <t xml:space="preserve">ст-ть 1м2 для пом.1- пом.7 в ценах 1969г =355050/1605,0(без хол.пр.) =221,21 ( с м.о.п. )   </t>
  </si>
  <si>
    <t xml:space="preserve">ст-ть 1м2 для пом.1- пом.7 в ценах 2013г =15906240/1605,0(без хол.пр.)=9910,43 ( с м.о.п. )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</si>
</sst>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 ;\-#,##0.00\ "/>
    <numFmt numFmtId="170" formatCode="[$-FC19]d\ mmmm\ yyyy\ &quot;г.&quot;"/>
    <numFmt numFmtId="171" formatCode="dd/mm/yy;@"/>
    <numFmt numFmtId="172" formatCode="0.000"/>
    <numFmt numFmtId="173" formatCode="0.0000"/>
    <numFmt numFmtId="174" formatCode="[$-FC19]dd\ mmmm\ yyyy\ \г\.;@"/>
  </numFmts>
  <fonts count="97">
    <font>
      <sz val="10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u val="single"/>
      <sz val="7"/>
      <name val="Arial Cyr"/>
      <family val="0"/>
    </font>
    <font>
      <b/>
      <u val="single"/>
      <sz val="9"/>
      <name val="Arial Cyr"/>
      <family val="0"/>
    </font>
    <font>
      <b/>
      <sz val="8"/>
      <name val="Times New Roman"/>
      <family val="1"/>
    </font>
    <font>
      <b/>
      <sz val="9"/>
      <name val="Arial Cyr"/>
      <family val="0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9"/>
      <name val="Arial Cyr"/>
      <family val="0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color indexed="51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b/>
      <i/>
      <sz val="8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7.5"/>
      <name val="Times New Roman"/>
      <family val="1"/>
    </font>
    <font>
      <b/>
      <sz val="5"/>
      <name val="Times New Roman"/>
      <family val="1"/>
    </font>
    <font>
      <u val="single"/>
      <sz val="10.9"/>
      <color indexed="12"/>
      <name val="Arial Cyr"/>
      <family val="0"/>
    </font>
    <font>
      <u val="single"/>
      <sz val="10.9"/>
      <color indexed="36"/>
      <name val="Arial Cyr"/>
      <family val="0"/>
    </font>
    <font>
      <b/>
      <sz val="10.3"/>
      <name val="Times New Roman"/>
      <family val="1"/>
    </font>
    <font>
      <sz val="9"/>
      <name val="Times New Roman"/>
      <family val="1"/>
    </font>
    <font>
      <sz val="8"/>
      <color indexed="17"/>
      <name val="Times New Roman"/>
      <family val="1"/>
    </font>
    <font>
      <i/>
      <sz val="8"/>
      <color indexed="17"/>
      <name val="Times New Roman"/>
      <family val="1"/>
    </font>
    <font>
      <b/>
      <sz val="6"/>
      <name val="Times New Roman"/>
      <family val="1"/>
    </font>
    <font>
      <b/>
      <sz val="6"/>
      <color indexed="1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u val="single"/>
      <sz val="10"/>
      <name val="Times New Roman"/>
      <family val="1"/>
    </font>
    <font>
      <sz val="6"/>
      <name val="Arial Cyr"/>
      <family val="0"/>
    </font>
    <font>
      <u val="single"/>
      <sz val="12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i/>
      <sz val="6"/>
      <name val="Times New Roman"/>
      <family val="1"/>
    </font>
    <font>
      <b/>
      <sz val="10"/>
      <color indexed="41"/>
      <name val="Times New Roman"/>
      <family val="1"/>
    </font>
    <font>
      <b/>
      <i/>
      <u val="single"/>
      <sz val="12"/>
      <name val="Times New Roman"/>
      <family val="1"/>
    </font>
    <font>
      <b/>
      <sz val="9"/>
      <color indexed="51"/>
      <name val="Times New Roman"/>
      <family val="1"/>
    </font>
    <font>
      <i/>
      <sz val="9"/>
      <name val="Times New Roman"/>
      <family val="1"/>
    </font>
    <font>
      <b/>
      <u val="single"/>
      <sz val="9"/>
      <color indexed="51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9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vertical="top" wrapText="1"/>
      <protection locked="0"/>
    </xf>
    <xf numFmtId="0" fontId="5" fillId="0" borderId="2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/>
    </xf>
    <xf numFmtId="0" fontId="15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5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7" fillId="33" borderId="29" xfId="0" applyFont="1" applyFill="1" applyBorder="1" applyAlignment="1" applyProtection="1">
      <alignment/>
      <protection locked="0"/>
    </xf>
    <xf numFmtId="0" fontId="17" fillId="33" borderId="30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8" fillId="0" borderId="22" xfId="0" applyFont="1" applyBorder="1" applyAlignment="1" applyProtection="1">
      <alignment horizontal="center" vertical="justify" wrapText="1"/>
      <protection locked="0"/>
    </xf>
    <xf numFmtId="0" fontId="2" fillId="0" borderId="17" xfId="0" applyFont="1" applyBorder="1" applyAlignment="1">
      <alignment horizontal="left" vertical="center"/>
    </xf>
    <xf numFmtId="0" fontId="2" fillId="0" borderId="3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 applyProtection="1">
      <alignment horizontal="left" vertical="center"/>
      <protection locked="0"/>
    </xf>
    <xf numFmtId="2" fontId="2" fillId="0" borderId="17" xfId="0" applyNumberFormat="1" applyFont="1" applyBorder="1" applyAlignment="1" applyProtection="1">
      <alignment/>
      <protection locked="0"/>
    </xf>
    <xf numFmtId="2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19" fillId="0" borderId="17" xfId="0" applyFont="1" applyBorder="1" applyAlignment="1">
      <alignment horizontal="right"/>
    </xf>
    <xf numFmtId="0" fontId="19" fillId="0" borderId="17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/>
    </xf>
    <xf numFmtId="0" fontId="22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9" fillId="0" borderId="15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horizontal="center" vertical="center" textRotation="90"/>
      <protection/>
    </xf>
    <xf numFmtId="164" fontId="2" fillId="0" borderId="17" xfId="0" applyNumberFormat="1" applyFont="1" applyFill="1" applyBorder="1" applyAlignment="1" applyProtection="1">
      <alignment horizontal="center" vertical="center" textRotation="90"/>
      <protection/>
    </xf>
    <xf numFmtId="0" fontId="13" fillId="0" borderId="17" xfId="0" applyNumberFormat="1" applyFont="1" applyFill="1" applyBorder="1" applyAlignment="1" applyProtection="1">
      <alignment horizontal="center" vertical="center" textRotation="90"/>
      <protection/>
    </xf>
    <xf numFmtId="0" fontId="13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17" xfId="0" applyNumberFormat="1" applyFont="1" applyFill="1" applyBorder="1" applyAlignment="1" applyProtection="1">
      <alignment vertical="center" textRotation="90"/>
      <protection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1" fontId="2" fillId="0" borderId="17" xfId="0" applyNumberFormat="1" applyFont="1" applyBorder="1" applyAlignment="1" applyProtection="1">
      <alignment horizontal="center"/>
      <protection locked="0"/>
    </xf>
    <xf numFmtId="0" fontId="4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43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44" fillId="0" borderId="0" xfId="0" applyFont="1" applyBorder="1" applyAlignment="1">
      <alignment horizontal="justify" vertical="top" wrapText="1"/>
    </xf>
    <xf numFmtId="0" fontId="5" fillId="0" borderId="17" xfId="0" applyFont="1" applyBorder="1" applyAlignment="1">
      <alignment vertical="top" wrapText="1"/>
    </xf>
    <xf numFmtId="0" fontId="43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44" fillId="0" borderId="0" xfId="0" applyFont="1" applyBorder="1" applyAlignment="1">
      <alignment vertical="top" wrapText="1"/>
    </xf>
    <xf numFmtId="0" fontId="48" fillId="0" borderId="17" xfId="0" applyFont="1" applyBorder="1" applyAlignment="1">
      <alignment horizontal="center" vertical="center" textRotation="90" wrapText="1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7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48" fillId="0" borderId="0" xfId="0" applyFont="1" applyAlignment="1">
      <alignment wrapText="1"/>
    </xf>
    <xf numFmtId="0" fontId="45" fillId="0" borderId="0" xfId="0" applyFont="1" applyAlignment="1">
      <alignment horizontal="center"/>
    </xf>
    <xf numFmtId="0" fontId="51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27" fillId="35" borderId="0" xfId="0" applyFont="1" applyFill="1" applyAlignment="1">
      <alignment/>
    </xf>
    <xf numFmtId="0" fontId="3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17" xfId="0" applyFont="1" applyBorder="1" applyAlignment="1" applyProtection="1">
      <alignment vertical="top" wrapText="1"/>
      <protection locked="0"/>
    </xf>
    <xf numFmtId="0" fontId="54" fillId="0" borderId="14" xfId="0" applyFont="1" applyBorder="1" applyAlignment="1" applyProtection="1">
      <alignment vertical="top" wrapText="1"/>
      <protection locked="0"/>
    </xf>
    <xf numFmtId="0" fontId="55" fillId="0" borderId="17" xfId="0" applyFont="1" applyBorder="1" applyAlignment="1" applyProtection="1">
      <alignment vertical="top" wrapText="1"/>
      <protection locked="0"/>
    </xf>
    <xf numFmtId="0" fontId="55" fillId="0" borderId="15" xfId="0" applyFont="1" applyBorder="1" applyAlignment="1" applyProtection="1">
      <alignment vertical="top" wrapText="1"/>
      <protection locked="0"/>
    </xf>
    <xf numFmtId="0" fontId="31" fillId="0" borderId="12" xfId="0" applyFont="1" applyBorder="1" applyAlignment="1" applyProtection="1">
      <alignment vertical="top" wrapText="1"/>
      <protection locked="0"/>
    </xf>
    <xf numFmtId="0" fontId="42" fillId="0" borderId="15" xfId="0" applyFont="1" applyBorder="1" applyAlignment="1" applyProtection="1">
      <alignment vertical="top" wrapText="1"/>
      <protection locked="0"/>
    </xf>
    <xf numFmtId="0" fontId="42" fillId="0" borderId="15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top" wrapText="1"/>
      <protection locked="0"/>
    </xf>
    <xf numFmtId="0" fontId="56" fillId="0" borderId="14" xfId="0" applyFont="1" applyBorder="1" applyAlignment="1" applyProtection="1">
      <alignment vertical="top" wrapText="1"/>
      <protection locked="0"/>
    </xf>
    <xf numFmtId="0" fontId="54" fillId="0" borderId="17" xfId="0" applyFont="1" applyBorder="1" applyAlignment="1" applyProtection="1">
      <alignment vertical="top" wrapText="1"/>
      <protection locked="0"/>
    </xf>
    <xf numFmtId="0" fontId="56" fillId="0" borderId="17" xfId="0" applyFont="1" applyBorder="1" applyAlignment="1" applyProtection="1">
      <alignment vertical="top" wrapText="1"/>
      <protection locked="0"/>
    </xf>
    <xf numFmtId="0" fontId="57" fillId="0" borderId="15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center" textRotation="90" wrapText="1"/>
      <protection/>
    </xf>
    <xf numFmtId="164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textRotation="90"/>
      <protection/>
    </xf>
    <xf numFmtId="1" fontId="19" fillId="0" borderId="17" xfId="0" applyNumberFormat="1" applyFont="1" applyBorder="1" applyAlignment="1">
      <alignment horizontal="center"/>
    </xf>
    <xf numFmtId="0" fontId="29" fillId="0" borderId="17" xfId="0" applyFont="1" applyBorder="1" applyAlignment="1">
      <alignment horizontal="center" vertical="center"/>
    </xf>
    <xf numFmtId="0" fontId="3" fillId="34" borderId="20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1" fontId="2" fillId="0" borderId="17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" fillId="34" borderId="16" xfId="0" applyNumberFormat="1" applyFont="1" applyFill="1" applyBorder="1" applyAlignment="1" applyProtection="1">
      <alignment horizontal="left" vertical="top"/>
      <protection/>
    </xf>
    <xf numFmtId="0" fontId="1" fillId="34" borderId="18" xfId="0" applyNumberFormat="1" applyFont="1" applyFill="1" applyBorder="1" applyAlignment="1" applyProtection="1">
      <alignment horizontal="left" vertical="top"/>
      <protection/>
    </xf>
    <xf numFmtId="0" fontId="1" fillId="34" borderId="32" xfId="0" applyNumberFormat="1" applyFont="1" applyFill="1" applyBorder="1" applyAlignment="1" applyProtection="1">
      <alignment horizontal="left" vertical="top"/>
      <protection/>
    </xf>
    <xf numFmtId="2" fontId="1" fillId="0" borderId="18" xfId="0" applyNumberFormat="1" applyFont="1" applyFill="1" applyBorder="1" applyAlignment="1" applyProtection="1">
      <alignment horizontal="center" vertical="top"/>
      <protection/>
    </xf>
    <xf numFmtId="0" fontId="2" fillId="0" borderId="3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42" fillId="0" borderId="14" xfId="0" applyFont="1" applyBorder="1" applyAlignment="1" applyProtection="1">
      <alignment vertical="top" wrapText="1"/>
      <protection locked="0"/>
    </xf>
    <xf numFmtId="0" fontId="42" fillId="0" borderId="10" xfId="0" applyFont="1" applyBorder="1" applyAlignment="1" applyProtection="1">
      <alignment vertical="top" wrapText="1"/>
      <protection locked="0"/>
    </xf>
    <xf numFmtId="0" fontId="58" fillId="0" borderId="0" xfId="0" applyFont="1" applyAlignment="1">
      <alignment horizontal="left"/>
    </xf>
    <xf numFmtId="0" fontId="2" fillId="0" borderId="33" xfId="0" applyFont="1" applyBorder="1" applyAlignment="1">
      <alignment/>
    </xf>
    <xf numFmtId="0" fontId="2" fillId="0" borderId="34" xfId="0" applyFont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0" fontId="2" fillId="34" borderId="32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 applyProtection="1">
      <alignment vertical="center" wrapText="1"/>
      <protection locked="0"/>
    </xf>
    <xf numFmtId="0" fontId="2" fillId="0" borderId="17" xfId="0" applyFont="1" applyBorder="1" applyAlignment="1">
      <alignment horizontal="left"/>
    </xf>
    <xf numFmtId="0" fontId="13" fillId="0" borderId="17" xfId="0" applyFont="1" applyBorder="1" applyAlignment="1" applyProtection="1">
      <alignment vertical="center" wrapText="1"/>
      <protection locked="0"/>
    </xf>
    <xf numFmtId="0" fontId="2" fillId="0" borderId="17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2" xfId="0" applyFont="1" applyBorder="1" applyAlignment="1" applyProtection="1">
      <alignment horizontal="center"/>
      <protection locked="0"/>
    </xf>
    <xf numFmtId="0" fontId="2" fillId="34" borderId="37" xfId="0" applyFont="1" applyFill="1" applyBorder="1" applyAlignment="1" applyProtection="1">
      <alignment horizontal="center"/>
      <protection locked="0"/>
    </xf>
    <xf numFmtId="0" fontId="1" fillId="0" borderId="3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0" fontId="2" fillId="0" borderId="32" xfId="0" applyFont="1" applyBorder="1" applyAlignment="1" applyProtection="1">
      <alignment vertical="center" wrapText="1"/>
      <protection locked="0"/>
    </xf>
    <xf numFmtId="0" fontId="2" fillId="34" borderId="32" xfId="0" applyFont="1" applyFill="1" applyBorder="1" applyAlignment="1" applyProtection="1">
      <alignment vertical="center" wrapText="1"/>
      <protection locked="0"/>
    </xf>
    <xf numFmtId="0" fontId="2" fillId="0" borderId="32" xfId="0" applyFont="1" applyBorder="1" applyAlignment="1">
      <alignment horizontal="right"/>
    </xf>
    <xf numFmtId="0" fontId="2" fillId="0" borderId="39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1" fontId="3" fillId="0" borderId="17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4" borderId="16" xfId="0" applyNumberFormat="1" applyFont="1" applyFill="1" applyBorder="1" applyAlignment="1" applyProtection="1">
      <alignment horizontal="center" vertical="top"/>
      <protection/>
    </xf>
    <xf numFmtId="0" fontId="1" fillId="34" borderId="32" xfId="0" applyNumberFormat="1" applyFont="1" applyFill="1" applyBorder="1" applyAlignment="1" applyProtection="1">
      <alignment horizontal="center" vertical="top"/>
      <protection/>
    </xf>
    <xf numFmtId="0" fontId="1" fillId="0" borderId="17" xfId="0" applyFont="1" applyBorder="1" applyAlignment="1">
      <alignment/>
    </xf>
    <xf numFmtId="0" fontId="53" fillId="0" borderId="17" xfId="0" applyFont="1" applyBorder="1" applyAlignment="1">
      <alignment horizontal="right"/>
    </xf>
    <xf numFmtId="2" fontId="1" fillId="0" borderId="17" xfId="0" applyNumberFormat="1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>
      <alignment horizontal="center"/>
    </xf>
    <xf numFmtId="1" fontId="1" fillId="0" borderId="17" xfId="0" applyNumberFormat="1" applyFont="1" applyBorder="1" applyAlignment="1" applyProtection="1">
      <alignment horizontal="center"/>
      <protection locked="0"/>
    </xf>
    <xf numFmtId="0" fontId="59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left" vertical="center"/>
    </xf>
    <xf numFmtId="1" fontId="1" fillId="0" borderId="17" xfId="0" applyNumberFormat="1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1" fontId="60" fillId="0" borderId="17" xfId="0" applyNumberFormat="1" applyFont="1" applyBorder="1" applyAlignment="1">
      <alignment horizontal="center"/>
    </xf>
    <xf numFmtId="0" fontId="42" fillId="0" borderId="17" xfId="0" applyFont="1" applyBorder="1" applyAlignment="1" applyProtection="1">
      <alignment horizontal="center"/>
      <protection locked="0"/>
    </xf>
    <xf numFmtId="0" fontId="60" fillId="0" borderId="17" xfId="0" applyFont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1" fontId="13" fillId="0" borderId="17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53" fillId="0" borderId="0" xfId="0" applyFont="1" applyBorder="1" applyAlignment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59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7" xfId="0" applyNumberFormat="1" applyFont="1" applyFill="1" applyBorder="1" applyAlignment="1" applyProtection="1">
      <alignment vertical="center" textRotation="90"/>
      <protection/>
    </xf>
    <xf numFmtId="164" fontId="53" fillId="0" borderId="17" xfId="0" applyNumberFormat="1" applyFont="1" applyFill="1" applyBorder="1" applyAlignment="1" applyProtection="1">
      <alignment vertical="center" textRotation="90"/>
      <protection/>
    </xf>
    <xf numFmtId="0" fontId="53" fillId="0" borderId="17" xfId="0" applyNumberFormat="1" applyFont="1" applyFill="1" applyBorder="1" applyAlignment="1" applyProtection="1">
      <alignment vertical="center" textRotation="90"/>
      <protection/>
    </xf>
    <xf numFmtId="0" fontId="18" fillId="0" borderId="0" xfId="0" applyFont="1" applyAlignment="1">
      <alignment/>
    </xf>
    <xf numFmtId="2" fontId="13" fillId="0" borderId="18" xfId="0" applyNumberFormat="1" applyFont="1" applyFill="1" applyBorder="1" applyAlignment="1" applyProtection="1">
      <alignment horizontal="center" vertical="top"/>
      <protection/>
    </xf>
    <xf numFmtId="0" fontId="13" fillId="0" borderId="3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8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25" fillId="0" borderId="17" xfId="0" applyNumberFormat="1" applyFont="1" applyFill="1" applyBorder="1" applyAlignment="1" applyProtection="1">
      <alignment vertical="center" textRotation="90"/>
      <protection/>
    </xf>
    <xf numFmtId="0" fontId="4" fillId="35" borderId="17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3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5" fillId="35" borderId="22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25" fillId="35" borderId="17" xfId="0" applyFont="1" applyFill="1" applyBorder="1" applyAlignment="1">
      <alignment horizontal="left" vertical="center"/>
    </xf>
    <xf numFmtId="14" fontId="4" fillId="35" borderId="16" xfId="0" applyNumberFormat="1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53" fillId="35" borderId="16" xfId="0" applyFont="1" applyFill="1" applyBorder="1" applyAlignment="1">
      <alignment horizontal="center" vertical="center" wrapText="1"/>
    </xf>
    <xf numFmtId="0" fontId="53" fillId="35" borderId="18" xfId="0" applyFont="1" applyFill="1" applyBorder="1" applyAlignment="1">
      <alignment horizontal="center" vertical="center" wrapText="1"/>
    </xf>
    <xf numFmtId="0" fontId="53" fillId="35" borderId="32" xfId="0" applyFont="1" applyFill="1" applyBorder="1" applyAlignment="1">
      <alignment horizontal="center" vertical="center" wrapText="1"/>
    </xf>
    <xf numFmtId="0" fontId="25" fillId="35" borderId="16" xfId="0" applyFont="1" applyFill="1" applyBorder="1" applyAlignment="1">
      <alignment horizontal="left" vertical="center"/>
    </xf>
    <xf numFmtId="0" fontId="25" fillId="35" borderId="18" xfId="0" applyFont="1" applyFill="1" applyBorder="1" applyAlignment="1">
      <alignment horizontal="left" vertical="center"/>
    </xf>
    <xf numFmtId="0" fontId="25" fillId="35" borderId="32" xfId="0" applyFont="1" applyFill="1" applyBorder="1" applyAlignment="1">
      <alignment horizontal="left" vertical="center"/>
    </xf>
    <xf numFmtId="0" fontId="25" fillId="35" borderId="16" xfId="0" applyFont="1" applyFill="1" applyBorder="1" applyAlignment="1">
      <alignment horizontal="center" vertical="center"/>
    </xf>
    <xf numFmtId="0" fontId="25" fillId="35" borderId="32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2" fillId="34" borderId="17" xfId="0" applyFont="1" applyFill="1" applyBorder="1" applyAlignment="1">
      <alignment horizontal="left"/>
    </xf>
    <xf numFmtId="0" fontId="6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left" vertical="center"/>
    </xf>
    <xf numFmtId="0" fontId="32" fillId="34" borderId="16" xfId="0" applyFont="1" applyFill="1" applyBorder="1" applyAlignment="1">
      <alignment horizontal="left"/>
    </xf>
    <xf numFmtId="0" fontId="32" fillId="34" borderId="18" xfId="0" applyFont="1" applyFill="1" applyBorder="1" applyAlignment="1">
      <alignment horizontal="left"/>
    </xf>
    <xf numFmtId="0" fontId="32" fillId="34" borderId="32" xfId="0" applyFont="1" applyFill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8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left"/>
    </xf>
    <xf numFmtId="0" fontId="21" fillId="0" borderId="17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35" borderId="2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5" fillId="35" borderId="21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horizontal="center"/>
    </xf>
    <xf numFmtId="0" fontId="25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35" fillId="0" borderId="19" xfId="0" applyNumberFormat="1" applyFont="1" applyFill="1" applyBorder="1" applyAlignment="1" applyProtection="1">
      <alignment horizontal="left" vertical="top"/>
      <protection/>
    </xf>
    <xf numFmtId="0" fontId="35" fillId="0" borderId="22" xfId="0" applyNumberFormat="1" applyFont="1" applyFill="1" applyBorder="1" applyAlignment="1" applyProtection="1">
      <alignment horizontal="left" vertical="top"/>
      <protection/>
    </xf>
    <xf numFmtId="0" fontId="35" fillId="0" borderId="14" xfId="0" applyNumberFormat="1" applyFont="1" applyFill="1" applyBorder="1" applyAlignment="1" applyProtection="1">
      <alignment horizontal="left" vertical="top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22" xfId="0" applyNumberFormat="1" applyFont="1" applyFill="1" applyBorder="1" applyAlignment="1" applyProtection="1">
      <alignment horizontal="center" vertical="top"/>
      <protection/>
    </xf>
    <xf numFmtId="14" fontId="25" fillId="0" borderId="19" xfId="0" applyNumberFormat="1" applyFont="1" applyFill="1" applyBorder="1" applyAlignment="1" applyProtection="1">
      <alignment horizontal="center" vertical="top"/>
      <protection/>
    </xf>
    <xf numFmtId="0" fontId="25" fillId="0" borderId="22" xfId="0" applyNumberFormat="1" applyFont="1" applyFill="1" applyBorder="1" applyAlignment="1" applyProtection="1">
      <alignment horizontal="center" vertical="top"/>
      <protection/>
    </xf>
    <xf numFmtId="0" fontId="25" fillId="0" borderId="18" xfId="0" applyNumberFormat="1" applyFont="1" applyFill="1" applyBorder="1" applyAlignment="1" applyProtection="1">
      <alignment horizontal="center" vertical="top"/>
      <protection/>
    </xf>
    <xf numFmtId="0" fontId="25" fillId="0" borderId="32" xfId="0" applyNumberFormat="1" applyFont="1" applyFill="1" applyBorder="1" applyAlignment="1" applyProtection="1">
      <alignment horizontal="center" vertical="top"/>
      <protection/>
    </xf>
    <xf numFmtId="0" fontId="21" fillId="0" borderId="16" xfId="0" applyNumberFormat="1" applyFont="1" applyFill="1" applyBorder="1" applyAlignment="1" applyProtection="1">
      <alignment horizontal="left" vertical="top"/>
      <protection/>
    </xf>
    <xf numFmtId="0" fontId="21" fillId="0" borderId="18" xfId="0" applyNumberFormat="1" applyFont="1" applyFill="1" applyBorder="1" applyAlignment="1" applyProtection="1">
      <alignment horizontal="left" vertical="top"/>
      <protection/>
    </xf>
    <xf numFmtId="0" fontId="21" fillId="0" borderId="32" xfId="0" applyNumberFormat="1" applyFont="1" applyFill="1" applyBorder="1" applyAlignment="1" applyProtection="1">
      <alignment horizontal="left" vertical="top"/>
      <protection/>
    </xf>
    <xf numFmtId="0" fontId="29" fillId="0" borderId="16" xfId="0" applyNumberFormat="1" applyFont="1" applyFill="1" applyBorder="1" applyAlignment="1" applyProtection="1">
      <alignment horizontal="center" vertical="top"/>
      <protection/>
    </xf>
    <xf numFmtId="0" fontId="29" fillId="0" borderId="18" xfId="0" applyNumberFormat="1" applyFont="1" applyFill="1" applyBorder="1" applyAlignment="1" applyProtection="1">
      <alignment horizontal="center" vertical="top"/>
      <protection/>
    </xf>
    <xf numFmtId="0" fontId="29" fillId="0" borderId="32" xfId="0" applyNumberFormat="1" applyFont="1" applyFill="1" applyBorder="1" applyAlignment="1" applyProtection="1">
      <alignment horizontal="center" vertical="top"/>
      <protection/>
    </xf>
    <xf numFmtId="0" fontId="3" fillId="0" borderId="16" xfId="0" applyNumberFormat="1" applyFont="1" applyFill="1" applyBorder="1" applyAlignment="1" applyProtection="1">
      <alignment horizontal="center" vertical="top"/>
      <protection/>
    </xf>
    <xf numFmtId="0" fontId="3" fillId="0" borderId="32" xfId="0" applyNumberFormat="1" applyFont="1" applyFill="1" applyBorder="1" applyAlignment="1" applyProtection="1">
      <alignment horizontal="center" vertical="top"/>
      <protection/>
    </xf>
    <xf numFmtId="0" fontId="21" fillId="0" borderId="4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13" fillId="0" borderId="4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30" fillId="0" borderId="17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171" fontId="1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2" fontId="3" fillId="0" borderId="17" xfId="0" applyNumberFormat="1" applyFont="1" applyFill="1" applyBorder="1" applyAlignment="1" applyProtection="1">
      <alignment horizontal="center" vertical="top"/>
      <protection/>
    </xf>
    <xf numFmtId="0" fontId="2" fillId="0" borderId="20" xfId="0" applyNumberFormat="1" applyFont="1" applyFill="1" applyBorder="1" applyAlignment="1" applyProtection="1">
      <alignment horizontal="left" vertical="top" wrapText="1"/>
      <protection/>
    </xf>
    <xf numFmtId="0" fontId="2" fillId="0" borderId="2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9" xfId="0" applyNumberFormat="1" applyFont="1" applyFill="1" applyBorder="1" applyAlignment="1" applyProtection="1">
      <alignment horizontal="left" vertical="top" wrapText="1"/>
      <protection/>
    </xf>
    <xf numFmtId="0" fontId="2" fillId="0" borderId="22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1" fontId="34" fillId="0" borderId="22" xfId="0" applyNumberFormat="1" applyFont="1" applyFill="1" applyBorder="1" applyAlignment="1" applyProtection="1">
      <alignment horizontal="center" vertical="top"/>
      <protection/>
    </xf>
    <xf numFmtId="0" fontId="34" fillId="0" borderId="22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164" fontId="3" fillId="0" borderId="18" xfId="0" applyNumberFormat="1" applyFont="1" applyFill="1" applyBorder="1" applyAlignment="1" applyProtection="1">
      <alignment horizontal="left" vertical="top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164" fontId="3" fillId="0" borderId="18" xfId="0" applyNumberFormat="1" applyFont="1" applyBorder="1" applyAlignment="1">
      <alignment horizontal="center" wrapText="1"/>
    </xf>
    <xf numFmtId="0" fontId="3" fillId="0" borderId="22" xfId="0" applyNumberFormat="1" applyFont="1" applyFill="1" applyBorder="1" applyAlignment="1" applyProtection="1">
      <alignment horizontal="left" vertical="top"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3" fillId="0" borderId="22" xfId="0" applyNumberFormat="1" applyFont="1" applyFill="1" applyBorder="1" applyAlignment="1" applyProtection="1">
      <alignment horizontal="center" vertical="top"/>
      <protection/>
    </xf>
    <xf numFmtId="0" fontId="3" fillId="0" borderId="18" xfId="0" applyFont="1" applyBorder="1" applyAlignment="1">
      <alignment horizontal="center" wrapText="1"/>
    </xf>
    <xf numFmtId="164" fontId="3" fillId="0" borderId="22" xfId="0" applyNumberFormat="1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9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35" borderId="22" xfId="0" applyNumberFormat="1" applyFont="1" applyFill="1" applyBorder="1" applyAlignment="1" applyProtection="1">
      <alignment vertical="top"/>
      <protection/>
    </xf>
    <xf numFmtId="0" fontId="33" fillId="35" borderId="22" xfId="0" applyNumberFormat="1" applyFont="1" applyFill="1" applyBorder="1" applyAlignment="1" applyProtection="1">
      <alignment horizontal="center" vertical="top"/>
      <protection/>
    </xf>
    <xf numFmtId="0" fontId="29" fillId="0" borderId="21" xfId="0" applyNumberFormat="1" applyFont="1" applyFill="1" applyBorder="1" applyAlignment="1" applyProtection="1">
      <alignment horizontal="center" vertical="center"/>
      <protection/>
    </xf>
    <xf numFmtId="0" fontId="29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31" fillId="0" borderId="21" xfId="0" applyNumberFormat="1" applyFont="1" applyFill="1" applyBorder="1" applyAlignment="1" applyProtection="1">
      <alignment horizontal="center" vertical="top"/>
      <protection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horizontal="left" vertical="top"/>
      <protection/>
    </xf>
    <xf numFmtId="0" fontId="25" fillId="0" borderId="18" xfId="0" applyNumberFormat="1" applyFont="1" applyFill="1" applyBorder="1" applyAlignment="1" applyProtection="1">
      <alignment horizontal="left" vertical="top"/>
      <protection/>
    </xf>
    <xf numFmtId="0" fontId="29" fillId="0" borderId="22" xfId="0" applyNumberFormat="1" applyFont="1" applyFill="1" applyBorder="1" applyAlignment="1" applyProtection="1">
      <alignment horizontal="center" vertical="top"/>
      <protection/>
    </xf>
    <xf numFmtId="0" fontId="21" fillId="0" borderId="22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horizontal="left" wrapText="1"/>
    </xf>
    <xf numFmtId="0" fontId="21" fillId="0" borderId="22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22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2" fontId="3" fillId="35" borderId="22" xfId="0" applyNumberFormat="1" applyFont="1" applyFill="1" applyBorder="1" applyAlignment="1" applyProtection="1">
      <alignment horizontal="left" vertical="top"/>
      <protection/>
    </xf>
    <xf numFmtId="1" fontId="34" fillId="0" borderId="18" xfId="0" applyNumberFormat="1" applyFont="1" applyFill="1" applyBorder="1" applyAlignment="1" applyProtection="1">
      <alignment horizontal="center" vertical="top"/>
      <protection/>
    </xf>
    <xf numFmtId="0" fontId="34" fillId="0" borderId="18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horizontal="center" vertical="top"/>
      <protection/>
    </xf>
    <xf numFmtId="0" fontId="2" fillId="0" borderId="18" xfId="0" applyNumberFormat="1" applyFont="1" applyFill="1" applyBorder="1" applyAlignment="1" applyProtection="1">
      <alignment horizontal="center" vertical="top"/>
      <protection/>
    </xf>
    <xf numFmtId="0" fontId="2" fillId="0" borderId="32" xfId="0" applyNumberFormat="1" applyFont="1" applyFill="1" applyBorder="1" applyAlignment="1" applyProtection="1">
      <alignment horizontal="center" vertical="top"/>
      <protection/>
    </xf>
    <xf numFmtId="1" fontId="21" fillId="0" borderId="17" xfId="0" applyNumberFormat="1" applyFont="1" applyFill="1" applyBorder="1" applyAlignment="1" applyProtection="1">
      <alignment horizontal="center" vertical="top"/>
      <protection/>
    </xf>
    <xf numFmtId="0" fontId="21" fillId="0" borderId="17" xfId="0" applyNumberFormat="1" applyFont="1" applyFill="1" applyBorder="1" applyAlignment="1" applyProtection="1">
      <alignment horizontal="center" vertical="top"/>
      <protection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13" fillId="0" borderId="17" xfId="0" applyNumberFormat="1" applyFont="1" applyFill="1" applyBorder="1" applyAlignment="1" applyProtection="1">
      <alignment horizontal="center" vertical="center"/>
      <protection/>
    </xf>
    <xf numFmtId="0" fontId="33" fillId="0" borderId="17" xfId="0" applyNumberFormat="1" applyFont="1" applyFill="1" applyBorder="1" applyAlignment="1" applyProtection="1">
      <alignment horizontal="center" vertical="top"/>
      <protection/>
    </xf>
    <xf numFmtId="49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textRotation="90"/>
      <protection/>
    </xf>
    <xf numFmtId="164" fontId="33" fillId="0" borderId="17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17" xfId="0" applyNumberFormat="1" applyFont="1" applyFill="1" applyBorder="1" applyAlignment="1" applyProtection="1">
      <alignment horizontal="center" vertical="top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top"/>
      <protection/>
    </xf>
    <xf numFmtId="0" fontId="2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4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top"/>
      <protection/>
    </xf>
    <xf numFmtId="164" fontId="2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164" fontId="25" fillId="0" borderId="16" xfId="0" applyNumberFormat="1" applyFont="1" applyBorder="1" applyAlignment="1">
      <alignment horizontal="center" vertical="center" wrapText="1"/>
    </xf>
    <xf numFmtId="164" fontId="25" fillId="0" borderId="32" xfId="0" applyNumberFormat="1" applyFont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top"/>
      <protection/>
    </xf>
    <xf numFmtId="1" fontId="1" fillId="0" borderId="32" xfId="0" applyNumberFormat="1" applyFont="1" applyFill="1" applyBorder="1" applyAlignment="1" applyProtection="1">
      <alignment horizontal="center" vertical="top"/>
      <protection/>
    </xf>
    <xf numFmtId="0" fontId="13" fillId="34" borderId="16" xfId="0" applyNumberFormat="1" applyFont="1" applyFill="1" applyBorder="1" applyAlignment="1" applyProtection="1">
      <alignment horizontal="left" vertical="top"/>
      <protection/>
    </xf>
    <xf numFmtId="0" fontId="13" fillId="34" borderId="18" xfId="0" applyNumberFormat="1" applyFont="1" applyFill="1" applyBorder="1" applyAlignment="1" applyProtection="1">
      <alignment horizontal="left" vertical="top"/>
      <protection/>
    </xf>
    <xf numFmtId="0" fontId="13" fillId="34" borderId="32" xfId="0" applyNumberFormat="1" applyFont="1" applyFill="1" applyBorder="1" applyAlignment="1" applyProtection="1">
      <alignment horizontal="left" vertical="top"/>
      <protection/>
    </xf>
    <xf numFmtId="2" fontId="13" fillId="34" borderId="16" xfId="0" applyNumberFormat="1" applyFont="1" applyFill="1" applyBorder="1" applyAlignment="1" applyProtection="1">
      <alignment horizontal="right" vertical="top"/>
      <protection/>
    </xf>
    <xf numFmtId="2" fontId="13" fillId="34" borderId="18" xfId="0" applyNumberFormat="1" applyFont="1" applyFill="1" applyBorder="1" applyAlignment="1" applyProtection="1">
      <alignment horizontal="right" vertical="top"/>
      <protection/>
    </xf>
    <xf numFmtId="2" fontId="13" fillId="34" borderId="18" xfId="0" applyNumberFormat="1" applyFont="1" applyFill="1" applyBorder="1" applyAlignment="1" applyProtection="1">
      <alignment horizontal="left" vertical="top"/>
      <protection/>
    </xf>
    <xf numFmtId="2" fontId="13" fillId="34" borderId="32" xfId="0" applyNumberFormat="1" applyFont="1" applyFill="1" applyBorder="1" applyAlignment="1" applyProtection="1">
      <alignment horizontal="left" vertical="top"/>
      <protection/>
    </xf>
    <xf numFmtId="164" fontId="1" fillId="0" borderId="17" xfId="0" applyNumberFormat="1" applyFont="1" applyFill="1" applyBorder="1" applyAlignment="1" applyProtection="1">
      <alignment horizontal="center" vertical="top"/>
      <protection/>
    </xf>
    <xf numFmtId="2" fontId="1" fillId="0" borderId="17" xfId="0" applyNumberFormat="1" applyFont="1" applyFill="1" applyBorder="1" applyAlignment="1" applyProtection="1">
      <alignment horizontal="center" vertical="top"/>
      <protection/>
    </xf>
    <xf numFmtId="0" fontId="1" fillId="34" borderId="16" xfId="0" applyNumberFormat="1" applyFont="1" applyFill="1" applyBorder="1" applyAlignment="1" applyProtection="1">
      <alignment horizontal="center" vertical="top"/>
      <protection/>
    </xf>
    <xf numFmtId="0" fontId="1" fillId="34" borderId="32" xfId="0" applyNumberFormat="1" applyFont="1" applyFill="1" applyBorder="1" applyAlignment="1" applyProtection="1">
      <alignment horizontal="center" vertical="top"/>
      <protection/>
    </xf>
    <xf numFmtId="0" fontId="1" fillId="34" borderId="16" xfId="0" applyNumberFormat="1" applyFont="1" applyFill="1" applyBorder="1" applyAlignment="1" applyProtection="1">
      <alignment horizontal="left" vertical="top"/>
      <protection/>
    </xf>
    <xf numFmtId="0" fontId="1" fillId="34" borderId="18" xfId="0" applyNumberFormat="1" applyFont="1" applyFill="1" applyBorder="1" applyAlignment="1" applyProtection="1">
      <alignment horizontal="left" vertical="top"/>
      <protection/>
    </xf>
    <xf numFmtId="0" fontId="1" fillId="34" borderId="32" xfId="0" applyNumberFormat="1" applyFont="1" applyFill="1" applyBorder="1" applyAlignment="1" applyProtection="1">
      <alignment horizontal="left" vertical="top"/>
      <protection/>
    </xf>
    <xf numFmtId="0" fontId="5" fillId="34" borderId="16" xfId="0" applyNumberFormat="1" applyFont="1" applyFill="1" applyBorder="1" applyAlignment="1" applyProtection="1">
      <alignment horizontal="center" vertical="top"/>
      <protection/>
    </xf>
    <xf numFmtId="0" fontId="5" fillId="34" borderId="18" xfId="0" applyNumberFormat="1" applyFont="1" applyFill="1" applyBorder="1" applyAlignment="1" applyProtection="1">
      <alignment horizontal="center" vertical="top"/>
      <protection/>
    </xf>
    <xf numFmtId="0" fontId="5" fillId="34" borderId="32" xfId="0" applyNumberFormat="1" applyFont="1" applyFill="1" applyBorder="1" applyAlignment="1" applyProtection="1">
      <alignment horizontal="center" vertical="top"/>
      <protection/>
    </xf>
    <xf numFmtId="0" fontId="1" fillId="34" borderId="17" xfId="0" applyNumberFormat="1" applyFont="1" applyFill="1" applyBorder="1" applyAlignment="1" applyProtection="1">
      <alignment horizontal="center" vertical="top"/>
      <protection/>
    </xf>
    <xf numFmtId="0" fontId="1" fillId="34" borderId="16" xfId="0" applyNumberFormat="1" applyFont="1" applyFill="1" applyBorder="1" applyAlignment="1" applyProtection="1">
      <alignment horizontal="left" vertical="center" wrapText="1"/>
      <protection/>
    </xf>
    <xf numFmtId="0" fontId="1" fillId="34" borderId="18" xfId="0" applyNumberFormat="1" applyFont="1" applyFill="1" applyBorder="1" applyAlignment="1" applyProtection="1">
      <alignment horizontal="left" vertical="center" wrapText="1"/>
      <protection/>
    </xf>
    <xf numFmtId="0" fontId="1" fillId="34" borderId="32" xfId="0" applyNumberFormat="1" applyFont="1" applyFill="1" applyBorder="1" applyAlignment="1" applyProtection="1">
      <alignment horizontal="left" vertical="center" wrapText="1"/>
      <protection/>
    </xf>
    <xf numFmtId="0" fontId="5" fillId="34" borderId="16" xfId="0" applyNumberFormat="1" applyFont="1" applyFill="1" applyBorder="1" applyAlignment="1" applyProtection="1">
      <alignment horizontal="center" vertical="top" wrapText="1"/>
      <protection/>
    </xf>
    <xf numFmtId="0" fontId="5" fillId="34" borderId="18" xfId="0" applyNumberFormat="1" applyFont="1" applyFill="1" applyBorder="1" applyAlignment="1" applyProtection="1">
      <alignment horizontal="center" vertical="top" wrapText="1"/>
      <protection/>
    </xf>
    <xf numFmtId="0" fontId="5" fillId="34" borderId="32" xfId="0" applyNumberFormat="1" applyFont="1" applyFill="1" applyBorder="1" applyAlignment="1" applyProtection="1">
      <alignment horizontal="center" vertical="top" wrapText="1"/>
      <protection/>
    </xf>
    <xf numFmtId="164" fontId="1" fillId="0" borderId="16" xfId="0" applyNumberFormat="1" applyFont="1" applyFill="1" applyBorder="1" applyAlignment="1" applyProtection="1">
      <alignment horizontal="center" vertical="top"/>
      <protection/>
    </xf>
    <xf numFmtId="164" fontId="1" fillId="0" borderId="32" xfId="0" applyNumberFormat="1" applyFont="1" applyFill="1" applyBorder="1" applyAlignment="1" applyProtection="1">
      <alignment horizontal="center" vertical="top"/>
      <protection/>
    </xf>
    <xf numFmtId="2" fontId="1" fillId="0" borderId="19" xfId="0" applyNumberFormat="1" applyFont="1" applyFill="1" applyBorder="1" applyAlignment="1" applyProtection="1">
      <alignment horizontal="center" vertical="top"/>
      <protection/>
    </xf>
    <xf numFmtId="2" fontId="1" fillId="0" borderId="14" xfId="0" applyNumberFormat="1" applyFont="1" applyFill="1" applyBorder="1" applyAlignment="1" applyProtection="1">
      <alignment horizontal="center" vertical="top"/>
      <protection/>
    </xf>
    <xf numFmtId="1" fontId="1" fillId="0" borderId="17" xfId="0" applyNumberFormat="1" applyFont="1" applyFill="1" applyBorder="1" applyAlignment="1" applyProtection="1">
      <alignment horizontal="center" vertical="top"/>
      <protection/>
    </xf>
    <xf numFmtId="0" fontId="1" fillId="34" borderId="16" xfId="0" applyNumberFormat="1" applyFon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 vertical="center" wrapText="1"/>
      <protection/>
    </xf>
    <xf numFmtId="0" fontId="1" fillId="34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top"/>
      <protection/>
    </xf>
    <xf numFmtId="1" fontId="2" fillId="0" borderId="32" xfId="0" applyNumberFormat="1" applyFont="1" applyFill="1" applyBorder="1" applyAlignment="1" applyProtection="1">
      <alignment horizontal="center" vertical="top"/>
      <protection/>
    </xf>
    <xf numFmtId="0" fontId="4" fillId="34" borderId="16" xfId="0" applyNumberFormat="1" applyFont="1" applyFill="1" applyBorder="1" applyAlignment="1" applyProtection="1">
      <alignment horizontal="center" vertical="top"/>
      <protection/>
    </xf>
    <xf numFmtId="0" fontId="4" fillId="34" borderId="18" xfId="0" applyNumberFormat="1" applyFont="1" applyFill="1" applyBorder="1" applyAlignment="1" applyProtection="1">
      <alignment horizontal="center" vertical="top"/>
      <protection/>
    </xf>
    <xf numFmtId="0" fontId="4" fillId="34" borderId="32" xfId="0" applyNumberFormat="1" applyFont="1" applyFill="1" applyBorder="1" applyAlignment="1" applyProtection="1">
      <alignment horizontal="center" vertical="top"/>
      <protection/>
    </xf>
    <xf numFmtId="164" fontId="2" fillId="0" borderId="17" xfId="0" applyNumberFormat="1" applyFont="1" applyFill="1" applyBorder="1" applyAlignment="1" applyProtection="1">
      <alignment horizontal="center" vertical="top"/>
      <protection/>
    </xf>
    <xf numFmtId="2" fontId="2" fillId="0" borderId="17" xfId="0" applyNumberFormat="1" applyFont="1" applyFill="1" applyBorder="1" applyAlignment="1" applyProtection="1">
      <alignment horizontal="center" vertical="top"/>
      <protection/>
    </xf>
    <xf numFmtId="164" fontId="2" fillId="0" borderId="16" xfId="0" applyNumberFormat="1" applyFont="1" applyFill="1" applyBorder="1" applyAlignment="1" applyProtection="1">
      <alignment horizontal="center" vertical="top"/>
      <protection/>
    </xf>
    <xf numFmtId="164" fontId="2" fillId="0" borderId="32" xfId="0" applyNumberFormat="1" applyFont="1" applyFill="1" applyBorder="1" applyAlignment="1" applyProtection="1">
      <alignment horizontal="center" vertical="top"/>
      <protection/>
    </xf>
    <xf numFmtId="2" fontId="1" fillId="34" borderId="16" xfId="0" applyNumberFormat="1" applyFont="1" applyFill="1" applyBorder="1" applyAlignment="1" applyProtection="1">
      <alignment horizontal="right" vertical="top"/>
      <protection/>
    </xf>
    <xf numFmtId="2" fontId="1" fillId="34" borderId="18" xfId="0" applyNumberFormat="1" applyFont="1" applyFill="1" applyBorder="1" applyAlignment="1" applyProtection="1">
      <alignment horizontal="right" vertical="top"/>
      <protection/>
    </xf>
    <xf numFmtId="2" fontId="1" fillId="34" borderId="18" xfId="0" applyNumberFormat="1" applyFont="1" applyFill="1" applyBorder="1" applyAlignment="1" applyProtection="1">
      <alignment horizontal="left" vertical="top"/>
      <protection/>
    </xf>
    <xf numFmtId="2" fontId="1" fillId="34" borderId="32" xfId="0" applyNumberFormat="1" applyFont="1" applyFill="1" applyBorder="1" applyAlignment="1" applyProtection="1">
      <alignment horizontal="left" vertical="top"/>
      <protection/>
    </xf>
    <xf numFmtId="2" fontId="21" fillId="34" borderId="16" xfId="0" applyNumberFormat="1" applyFont="1" applyFill="1" applyBorder="1" applyAlignment="1" applyProtection="1">
      <alignment horizontal="center" vertical="top"/>
      <protection/>
    </xf>
    <xf numFmtId="2" fontId="21" fillId="34" borderId="18" xfId="0" applyNumberFormat="1" applyFont="1" applyFill="1" applyBorder="1" applyAlignment="1" applyProtection="1">
      <alignment horizontal="center" vertical="top"/>
      <protection/>
    </xf>
    <xf numFmtId="2" fontId="21" fillId="34" borderId="32" xfId="0" applyNumberFormat="1" applyFont="1" applyFill="1" applyBorder="1" applyAlignment="1" applyProtection="1">
      <alignment horizontal="center" vertical="top"/>
      <protection/>
    </xf>
    <xf numFmtId="0" fontId="3" fillId="34" borderId="16" xfId="0" applyNumberFormat="1" applyFont="1" applyFill="1" applyBorder="1" applyAlignment="1" applyProtection="1">
      <alignment horizontal="center" vertical="top"/>
      <protection/>
    </xf>
    <xf numFmtId="0" fontId="3" fillId="34" borderId="32" xfId="0" applyNumberFormat="1" applyFont="1" applyFill="1" applyBorder="1" applyAlignment="1" applyProtection="1">
      <alignment horizontal="center" vertical="top"/>
      <protection/>
    </xf>
    <xf numFmtId="0" fontId="1" fillId="34" borderId="18" xfId="0" applyNumberFormat="1" applyFont="1" applyFill="1" applyBorder="1" applyAlignment="1" applyProtection="1">
      <alignment horizontal="center" vertical="top"/>
      <protection/>
    </xf>
    <xf numFmtId="0" fontId="21" fillId="34" borderId="16" xfId="0" applyNumberFormat="1" applyFont="1" applyFill="1" applyBorder="1" applyAlignment="1" applyProtection="1">
      <alignment horizontal="center" vertical="top"/>
      <protection/>
    </xf>
    <xf numFmtId="0" fontId="21" fillId="34" borderId="18" xfId="0" applyNumberFormat="1" applyFont="1" applyFill="1" applyBorder="1" applyAlignment="1" applyProtection="1">
      <alignment horizontal="center" vertical="top"/>
      <protection/>
    </xf>
    <xf numFmtId="0" fontId="21" fillId="34" borderId="32" xfId="0" applyNumberFormat="1" applyFont="1" applyFill="1" applyBorder="1" applyAlignment="1" applyProtection="1">
      <alignment horizontal="center" vertical="top"/>
      <protection/>
    </xf>
    <xf numFmtId="0" fontId="2" fillId="34" borderId="16" xfId="0" applyNumberFormat="1" applyFont="1" applyFill="1" applyBorder="1" applyAlignment="1" applyProtection="1">
      <alignment horizontal="center" vertical="top"/>
      <protection/>
    </xf>
    <xf numFmtId="0" fontId="2" fillId="34" borderId="18" xfId="0" applyNumberFormat="1" applyFont="1" applyFill="1" applyBorder="1" applyAlignment="1" applyProtection="1">
      <alignment horizontal="center" vertical="top"/>
      <protection/>
    </xf>
    <xf numFmtId="0" fontId="2" fillId="34" borderId="32" xfId="0" applyNumberFormat="1" applyFont="1" applyFill="1" applyBorder="1" applyAlignment="1" applyProtection="1">
      <alignment horizontal="center" vertical="top"/>
      <protection/>
    </xf>
    <xf numFmtId="164" fontId="3" fillId="0" borderId="17" xfId="0" applyNumberFormat="1" applyFont="1" applyFill="1" applyBorder="1" applyAlignment="1" applyProtection="1">
      <alignment horizontal="center" vertical="top"/>
      <protection/>
    </xf>
    <xf numFmtId="1" fontId="3" fillId="0" borderId="17" xfId="0" applyNumberFormat="1" applyFont="1" applyFill="1" applyBorder="1" applyAlignment="1" applyProtection="1">
      <alignment horizontal="center" vertical="top"/>
      <protection/>
    </xf>
    <xf numFmtId="2" fontId="1" fillId="34" borderId="16" xfId="0" applyNumberFormat="1" applyFont="1" applyFill="1" applyBorder="1" applyAlignment="1" applyProtection="1">
      <alignment horizontal="center" vertical="top"/>
      <protection/>
    </xf>
    <xf numFmtId="2" fontId="1" fillId="34" borderId="18" xfId="0" applyNumberFormat="1" applyFont="1" applyFill="1" applyBorder="1" applyAlignment="1" applyProtection="1">
      <alignment horizontal="center" vertical="top"/>
      <protection/>
    </xf>
    <xf numFmtId="2" fontId="1" fillId="34" borderId="32" xfId="0" applyNumberFormat="1" applyFont="1" applyFill="1" applyBorder="1" applyAlignment="1" applyProtection="1">
      <alignment horizontal="center" vertical="top"/>
      <protection/>
    </xf>
    <xf numFmtId="0" fontId="2" fillId="34" borderId="16" xfId="0" applyNumberFormat="1" applyFont="1" applyFill="1" applyBorder="1" applyAlignment="1" applyProtection="1">
      <alignment horizontal="left" vertical="top"/>
      <protection/>
    </xf>
    <xf numFmtId="0" fontId="2" fillId="34" borderId="18" xfId="0" applyNumberFormat="1" applyFont="1" applyFill="1" applyBorder="1" applyAlignment="1" applyProtection="1">
      <alignment horizontal="left" vertical="top"/>
      <protection/>
    </xf>
    <xf numFmtId="0" fontId="2" fillId="34" borderId="32" xfId="0" applyNumberFormat="1" applyFont="1" applyFill="1" applyBorder="1" applyAlignment="1" applyProtection="1">
      <alignment horizontal="left" vertical="top"/>
      <protection/>
    </xf>
    <xf numFmtId="0" fontId="3" fillId="34" borderId="18" xfId="0" applyNumberFormat="1" applyFont="1" applyFill="1" applyBorder="1" applyAlignment="1" applyProtection="1">
      <alignment horizontal="center" vertical="top"/>
      <protection/>
    </xf>
    <xf numFmtId="0" fontId="62" fillId="0" borderId="22" xfId="0" applyNumberFormat="1" applyFont="1" applyFill="1" applyBorder="1" applyAlignment="1" applyProtection="1">
      <alignment horizontal="center" vertical="center"/>
      <protection/>
    </xf>
    <xf numFmtId="0" fontId="13" fillId="0" borderId="17" xfId="0" applyNumberFormat="1" applyFont="1" applyFill="1" applyBorder="1" applyAlignment="1" applyProtection="1">
      <alignment horizontal="center" vertical="center" textRotation="90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top"/>
      <protection/>
    </xf>
    <xf numFmtId="1" fontId="3" fillId="0" borderId="32" xfId="0" applyNumberFormat="1" applyFont="1" applyFill="1" applyBorder="1" applyAlignment="1" applyProtection="1">
      <alignment horizontal="center" vertical="top"/>
      <protection/>
    </xf>
    <xf numFmtId="2" fontId="3" fillId="0" borderId="16" xfId="0" applyNumberFormat="1" applyFont="1" applyFill="1" applyBorder="1" applyAlignment="1" applyProtection="1">
      <alignment horizontal="center" vertical="top"/>
      <protection/>
    </xf>
    <xf numFmtId="2" fontId="3" fillId="0" borderId="32" xfId="0" applyNumberFormat="1" applyFont="1" applyFill="1" applyBorder="1" applyAlignment="1" applyProtection="1">
      <alignment horizontal="center" vertical="top"/>
      <protection/>
    </xf>
    <xf numFmtId="0" fontId="13" fillId="0" borderId="20" xfId="0" applyNumberFormat="1" applyFont="1" applyFill="1" applyBorder="1" applyAlignment="1" applyProtection="1">
      <alignment horizontal="center" vertical="distributed" wrapText="1"/>
      <protection/>
    </xf>
    <xf numFmtId="0" fontId="13" fillId="0" borderId="11" xfId="0" applyNumberFormat="1" applyFont="1" applyFill="1" applyBorder="1" applyAlignment="1" applyProtection="1">
      <alignment horizontal="center" vertical="distributed" wrapText="1"/>
      <protection/>
    </xf>
    <xf numFmtId="0" fontId="13" fillId="0" borderId="19" xfId="0" applyNumberFormat="1" applyFont="1" applyFill="1" applyBorder="1" applyAlignment="1" applyProtection="1">
      <alignment horizontal="center" vertical="distributed" wrapText="1"/>
      <protection/>
    </xf>
    <xf numFmtId="0" fontId="13" fillId="0" borderId="14" xfId="0" applyNumberFormat="1" applyFont="1" applyFill="1" applyBorder="1" applyAlignment="1" applyProtection="1">
      <alignment horizontal="center" vertical="distributed" wrapText="1"/>
      <protection/>
    </xf>
    <xf numFmtId="164" fontId="3" fillId="0" borderId="16" xfId="0" applyNumberFormat="1" applyFont="1" applyFill="1" applyBorder="1" applyAlignment="1" applyProtection="1">
      <alignment horizontal="center" vertical="top"/>
      <protection/>
    </xf>
    <xf numFmtId="164" fontId="3" fillId="0" borderId="32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1" fillId="0" borderId="32" xfId="0" applyNumberFormat="1" applyFont="1" applyFill="1" applyBorder="1" applyAlignment="1" applyProtection="1">
      <alignment horizontal="center" vertical="top"/>
      <protection/>
    </xf>
    <xf numFmtId="2" fontId="1" fillId="0" borderId="16" xfId="0" applyNumberFormat="1" applyFont="1" applyFill="1" applyBorder="1" applyAlignment="1" applyProtection="1">
      <alignment horizontal="center" vertical="top"/>
      <protection/>
    </xf>
    <xf numFmtId="2" fontId="1" fillId="0" borderId="32" xfId="0" applyNumberFormat="1" applyFont="1" applyFill="1" applyBorder="1" applyAlignment="1" applyProtection="1">
      <alignment horizontal="center" vertical="top"/>
      <protection/>
    </xf>
    <xf numFmtId="164" fontId="1" fillId="0" borderId="16" xfId="0" applyNumberFormat="1" applyFont="1" applyFill="1" applyBorder="1" applyAlignment="1" applyProtection="1">
      <alignment horizontal="center" vertical="center"/>
      <protection/>
    </xf>
    <xf numFmtId="164" fontId="1" fillId="0" borderId="32" xfId="0" applyNumberFormat="1" applyFont="1" applyFill="1" applyBorder="1" applyAlignment="1" applyProtection="1">
      <alignment horizontal="center" vertical="center"/>
      <protection/>
    </xf>
    <xf numFmtId="0" fontId="3" fillId="34" borderId="20" xfId="0" applyNumberFormat="1" applyFont="1" applyFill="1" applyBorder="1" applyAlignment="1" applyProtection="1">
      <alignment horizontal="center" vertical="top"/>
      <protection/>
    </xf>
    <xf numFmtId="0" fontId="3" fillId="34" borderId="11" xfId="0" applyNumberFormat="1" applyFont="1" applyFill="1" applyBorder="1" applyAlignment="1" applyProtection="1">
      <alignment horizontal="center" vertical="top"/>
      <protection/>
    </xf>
    <xf numFmtId="0" fontId="3" fillId="34" borderId="31" xfId="0" applyNumberFormat="1" applyFont="1" applyFill="1" applyBorder="1" applyAlignment="1" applyProtection="1">
      <alignment horizontal="center" vertical="top"/>
      <protection/>
    </xf>
    <xf numFmtId="0" fontId="3" fillId="34" borderId="13" xfId="0" applyNumberFormat="1" applyFont="1" applyFill="1" applyBorder="1" applyAlignment="1" applyProtection="1">
      <alignment horizontal="center" vertical="top"/>
      <protection/>
    </xf>
    <xf numFmtId="0" fontId="3" fillId="34" borderId="19" xfId="0" applyNumberFormat="1" applyFont="1" applyFill="1" applyBorder="1" applyAlignment="1" applyProtection="1">
      <alignment horizontal="center" vertical="top"/>
      <protection/>
    </xf>
    <xf numFmtId="0" fontId="3" fillId="34" borderId="14" xfId="0" applyNumberFormat="1" applyFont="1" applyFill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right"/>
      <protection/>
    </xf>
    <xf numFmtId="0" fontId="0" fillId="0" borderId="18" xfId="0" applyBorder="1" applyAlignment="1" applyProtection="1">
      <alignment horizontal="right"/>
      <protection/>
    </xf>
    <xf numFmtId="0" fontId="2" fillId="0" borderId="43" xfId="0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19" fillId="0" borderId="35" xfId="0" applyFont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47" xfId="0" applyFont="1" applyBorder="1" applyAlignment="1">
      <alignment horizontal="center"/>
    </xf>
    <xf numFmtId="0" fontId="2" fillId="0" borderId="34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9" fillId="0" borderId="38" xfId="0" applyFont="1" applyBorder="1" applyAlignment="1">
      <alignment horizontal="center" vertical="center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6" xfId="0" applyFont="1" applyBorder="1" applyAlignment="1">
      <alignment horizontal="center"/>
    </xf>
    <xf numFmtId="0" fontId="1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32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justify" wrapText="1"/>
      <protection locked="0"/>
    </xf>
    <xf numFmtId="0" fontId="14" fillId="0" borderId="0" xfId="0" applyFont="1" applyBorder="1" applyAlignment="1" applyProtection="1">
      <alignment horizontal="center" vertical="justify" wrapText="1"/>
      <protection locked="0"/>
    </xf>
    <xf numFmtId="0" fontId="2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7" xfId="0" applyFont="1" applyBorder="1" applyAlignment="1">
      <alignment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justify" wrapText="1"/>
    </xf>
    <xf numFmtId="0" fontId="0" fillId="0" borderId="0" xfId="0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22" xfId="0" applyFont="1" applyBorder="1" applyAlignment="1" applyProtection="1">
      <alignment horizontal="center" vertical="justify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justify" wrapText="1"/>
    </xf>
    <xf numFmtId="0" fontId="7" fillId="0" borderId="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center" vertical="center" textRotation="90" wrapText="1"/>
      <protection locked="0"/>
    </xf>
    <xf numFmtId="0" fontId="1" fillId="0" borderId="17" xfId="0" applyFont="1" applyBorder="1" applyAlignment="1" applyProtection="1">
      <alignment horizontal="center" vertical="center" textRotation="90" wrapText="1"/>
      <protection locked="0"/>
    </xf>
    <xf numFmtId="0" fontId="13" fillId="0" borderId="16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7" fillId="0" borderId="16" xfId="0" applyFont="1" applyBorder="1" applyAlignment="1">
      <alignment horizontal="left" vertical="top"/>
    </xf>
    <xf numFmtId="0" fontId="27" fillId="0" borderId="18" xfId="0" applyFont="1" applyBorder="1" applyAlignment="1">
      <alignment horizontal="left" vertical="top"/>
    </xf>
    <xf numFmtId="0" fontId="27" fillId="0" borderId="32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4" fontId="13" fillId="0" borderId="20" xfId="0" applyNumberFormat="1" applyFont="1" applyBorder="1" applyAlignment="1">
      <alignment horizontal="center" vertical="center" wrapText="1"/>
    </xf>
    <xf numFmtId="14" fontId="13" fillId="0" borderId="11" xfId="0" applyNumberFormat="1" applyFont="1" applyBorder="1" applyAlignment="1">
      <alignment horizontal="center" vertical="center" wrapText="1"/>
    </xf>
    <xf numFmtId="14" fontId="13" fillId="0" borderId="31" xfId="0" applyNumberFormat="1" applyFont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center" wrapText="1"/>
    </xf>
    <xf numFmtId="14" fontId="13" fillId="0" borderId="19" xfId="0" applyNumberFormat="1" applyFont="1" applyBorder="1" applyAlignment="1">
      <alignment horizontal="center" vertical="center" wrapText="1"/>
    </xf>
    <xf numFmtId="14" fontId="13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7" fillId="0" borderId="16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3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19" fillId="0" borderId="16" xfId="0" applyNumberFormat="1" applyFont="1" applyBorder="1" applyAlignment="1">
      <alignment horizontal="center"/>
    </xf>
    <xf numFmtId="1" fontId="19" fillId="0" borderId="32" xfId="0" applyNumberFormat="1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9" fillId="0" borderId="16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1" fontId="19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1" fontId="3" fillId="0" borderId="16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19" fillId="0" borderId="18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left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" fillId="0" borderId="22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32" fillId="0" borderId="21" xfId="0" applyNumberFormat="1" applyFont="1" applyFill="1" applyBorder="1" applyAlignment="1" applyProtection="1">
      <alignment horizontal="center" vertical="center"/>
      <protection/>
    </xf>
    <xf numFmtId="0" fontId="32" fillId="0" borderId="22" xfId="0" applyNumberFormat="1" applyFont="1" applyFill="1" applyBorder="1" applyAlignment="1" applyProtection="1">
      <alignment horizontal="center" vertical="center"/>
      <protection/>
    </xf>
    <xf numFmtId="0" fontId="29" fillId="0" borderId="22" xfId="0" applyNumberFormat="1" applyFont="1" applyFill="1" applyBorder="1" applyAlignment="1" applyProtection="1">
      <alignment horizontal="left" vertical="top"/>
      <protection/>
    </xf>
    <xf numFmtId="0" fontId="29" fillId="0" borderId="18" xfId="0" applyNumberFormat="1" applyFont="1" applyFill="1" applyBorder="1" applyAlignment="1" applyProtection="1">
      <alignment horizontal="center" vertical="center"/>
      <protection/>
    </xf>
    <xf numFmtId="0" fontId="33" fillId="0" borderId="22" xfId="0" applyNumberFormat="1" applyFont="1" applyFill="1" applyBorder="1" applyAlignment="1" applyProtection="1">
      <alignment horizontal="center" vertical="top"/>
      <protection/>
    </xf>
    <xf numFmtId="0" fontId="35" fillId="0" borderId="0" xfId="0" applyNumberFormat="1" applyFont="1" applyFill="1" applyBorder="1" applyAlignment="1" applyProtection="1">
      <alignment horizontal="left" vertical="top"/>
      <protection/>
    </xf>
    <xf numFmtId="0" fontId="6" fillId="0" borderId="22" xfId="0" applyNumberFormat="1" applyFont="1" applyFill="1" applyBorder="1" applyAlignment="1" applyProtection="1">
      <alignment horizontal="left" vertical="top"/>
      <protection/>
    </xf>
    <xf numFmtId="2" fontId="33" fillId="0" borderId="22" xfId="0" applyNumberFormat="1" applyFont="1" applyFill="1" applyBorder="1" applyAlignment="1" applyProtection="1">
      <alignment horizontal="left" vertical="top"/>
      <protection/>
    </xf>
    <xf numFmtId="0" fontId="33" fillId="0" borderId="22" xfId="0" applyNumberFormat="1" applyFont="1" applyFill="1" applyBorder="1" applyAlignment="1" applyProtection="1">
      <alignment horizontal="left" vertical="top"/>
      <protection/>
    </xf>
    <xf numFmtId="1" fontId="34" fillId="0" borderId="22" xfId="0" applyNumberFormat="1" applyFont="1" applyFill="1" applyBorder="1" applyAlignment="1" applyProtection="1">
      <alignment horizontal="right" vertical="top"/>
      <protection/>
    </xf>
    <xf numFmtId="0" fontId="34" fillId="0" borderId="22" xfId="0" applyNumberFormat="1" applyFont="1" applyFill="1" applyBorder="1" applyAlignment="1" applyProtection="1">
      <alignment horizontal="right" vertical="top"/>
      <protection/>
    </xf>
    <xf numFmtId="1" fontId="3" fillId="0" borderId="18" xfId="0" applyNumberFormat="1" applyFont="1" applyFill="1" applyBorder="1" applyAlignment="1" applyProtection="1">
      <alignment horizontal="center" vertical="top"/>
      <protection/>
    </xf>
    <xf numFmtId="0" fontId="3" fillId="0" borderId="18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5" fillId="0" borderId="16" xfId="0" applyNumberFormat="1" applyFont="1" applyBorder="1" applyAlignment="1">
      <alignment horizontal="center" vertical="center"/>
    </xf>
    <xf numFmtId="164" fontId="25" fillId="0" borderId="32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textRotation="90" wrapText="1"/>
    </xf>
    <xf numFmtId="0" fontId="25" fillId="0" borderId="32" xfId="0" applyFont="1" applyBorder="1" applyAlignment="1">
      <alignment horizontal="center" vertical="center" textRotation="90" wrapText="1"/>
    </xf>
    <xf numFmtId="164" fontId="25" fillId="0" borderId="18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1" fillId="0" borderId="22" xfId="0" applyNumberFormat="1" applyFont="1" applyFill="1" applyBorder="1" applyAlignment="1" applyProtection="1">
      <alignment horizontal="center" vertical="center"/>
      <protection/>
    </xf>
    <xf numFmtId="0" fontId="13" fillId="0" borderId="17" xfId="0" applyNumberFormat="1" applyFont="1" applyFill="1" applyBorder="1" applyAlignment="1" applyProtection="1">
      <alignment horizontal="center" textRotation="90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16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5" fillId="0" borderId="32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30" fillId="0" borderId="18" xfId="0" applyNumberFormat="1" applyFont="1" applyFill="1" applyBorder="1" applyAlignment="1" applyProtection="1">
      <alignment horizontal="center" vertical="center"/>
      <protection/>
    </xf>
    <xf numFmtId="0" fontId="29" fillId="0" borderId="16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164" fontId="2" fillId="0" borderId="16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/>
    </xf>
    <xf numFmtId="0" fontId="29" fillId="0" borderId="22" xfId="0" applyFont="1" applyBorder="1" applyAlignment="1">
      <alignment horizontal="left" vertical="top"/>
    </xf>
    <xf numFmtId="0" fontId="29" fillId="0" borderId="2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0" fontId="0" fillId="0" borderId="18" xfId="0" applyBorder="1" applyAlignment="1">
      <alignment vertical="top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justify" wrapText="1"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textRotation="90" wrapText="1"/>
    </xf>
    <xf numFmtId="0" fontId="5" fillId="0" borderId="15" xfId="0" applyFont="1" applyBorder="1" applyAlignment="1">
      <alignment vertical="top" textRotation="90" wrapText="1"/>
    </xf>
    <xf numFmtId="0" fontId="5" fillId="0" borderId="10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49" fillId="0" borderId="20" xfId="0" applyFont="1" applyBorder="1" applyAlignment="1">
      <alignment horizontal="center" vertical="center" textRotation="90" wrapText="1"/>
    </xf>
    <xf numFmtId="0" fontId="49" fillId="0" borderId="11" xfId="0" applyFont="1" applyBorder="1" applyAlignment="1">
      <alignment horizontal="center" vertical="center" textRotation="90" wrapText="1"/>
    </xf>
    <xf numFmtId="0" fontId="49" fillId="0" borderId="31" xfId="0" applyFont="1" applyBorder="1" applyAlignment="1">
      <alignment horizontal="center" vertical="center" textRotation="90" wrapText="1"/>
    </xf>
    <xf numFmtId="0" fontId="49" fillId="0" borderId="13" xfId="0" applyFont="1" applyBorder="1" applyAlignment="1">
      <alignment horizontal="center" vertical="center" textRotation="90" wrapText="1"/>
    </xf>
    <xf numFmtId="0" fontId="49" fillId="0" borderId="19" xfId="0" applyFont="1" applyBorder="1" applyAlignment="1">
      <alignment horizontal="center" vertical="center" textRotation="90" wrapText="1"/>
    </xf>
    <xf numFmtId="0" fontId="49" fillId="0" borderId="14" xfId="0" applyFont="1" applyBorder="1" applyAlignment="1">
      <alignment horizontal="center" vertical="center" textRotation="90" wrapText="1"/>
    </xf>
    <xf numFmtId="0" fontId="48" fillId="0" borderId="17" xfId="0" applyFont="1" applyBorder="1" applyAlignment="1">
      <alignment horizontal="center" vertical="center" textRotation="90" wrapText="1"/>
    </xf>
    <xf numFmtId="14" fontId="0" fillId="0" borderId="10" xfId="0" applyNumberForma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14" fontId="13" fillId="0" borderId="17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textRotation="90" wrapText="1"/>
    </xf>
    <xf numFmtId="0" fontId="5" fillId="0" borderId="15" xfId="0" applyFont="1" applyBorder="1" applyAlignment="1">
      <alignment horizontal="left" vertical="top" textRotation="90" wrapText="1"/>
    </xf>
    <xf numFmtId="0" fontId="1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9" fillId="0" borderId="22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17" xfId="0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7" fillId="0" borderId="17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distributed" wrapText="1"/>
    </xf>
    <xf numFmtId="0" fontId="47" fillId="0" borderId="11" xfId="0" applyFont="1" applyBorder="1" applyAlignment="1">
      <alignment horizontal="center" vertical="distributed" wrapText="1"/>
    </xf>
    <xf numFmtId="0" fontId="47" fillId="0" borderId="22" xfId="0" applyFont="1" applyBorder="1" applyAlignment="1">
      <alignment horizontal="center" vertical="distributed" wrapText="1"/>
    </xf>
    <xf numFmtId="0" fontId="47" fillId="0" borderId="14" xfId="0" applyFont="1" applyBorder="1" applyAlignment="1">
      <alignment horizontal="center" vertical="distributed" wrapText="1"/>
    </xf>
    <xf numFmtId="0" fontId="52" fillId="0" borderId="22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 vertical="center" wrapText="1"/>
    </xf>
    <xf numFmtId="1" fontId="13" fillId="0" borderId="17" xfId="0" applyNumberFormat="1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="116" zoomScaleNormal="116" zoomScalePageLayoutView="0" workbookViewId="0" topLeftCell="A4">
      <selection activeCell="A30" sqref="A30:IV30"/>
    </sheetView>
  </sheetViews>
  <sheetFormatPr defaultColWidth="9.00390625" defaultRowHeight="12.75"/>
  <cols>
    <col min="1" max="1" width="4.00390625" style="0" customWidth="1"/>
    <col min="2" max="2" width="2.25390625" style="0" customWidth="1"/>
    <col min="3" max="3" width="4.875" style="0" customWidth="1"/>
    <col min="4" max="4" width="3.75390625" style="0" customWidth="1"/>
    <col min="5" max="5" width="6.25390625" style="0" customWidth="1"/>
    <col min="6" max="6" width="21.00390625" style="0" customWidth="1"/>
    <col min="7" max="7" width="7.375" style="0" customWidth="1"/>
    <col min="8" max="8" width="2.875" style="0" customWidth="1"/>
    <col min="9" max="9" width="6.375" style="0" customWidth="1"/>
    <col min="10" max="10" width="7.375" style="0" customWidth="1"/>
    <col min="11" max="11" width="6.25390625" style="0" customWidth="1"/>
    <col min="12" max="12" width="7.625" style="0" customWidth="1"/>
    <col min="13" max="13" width="6.375" style="0" customWidth="1"/>
    <col min="14" max="14" width="4.875" style="0" customWidth="1"/>
  </cols>
  <sheetData>
    <row r="1" spans="1:14" ht="12.75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68" t="s">
        <v>367</v>
      </c>
    </row>
    <row r="2" spans="1:14" ht="15.75">
      <c r="A2" s="267" t="s">
        <v>436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4" ht="22.5">
      <c r="A3" s="268" t="s">
        <v>108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</row>
    <row r="4" spans="1:14" ht="26.25" customHeight="1">
      <c r="A4" s="269" t="s">
        <v>499</v>
      </c>
      <c r="B4" s="269"/>
      <c r="C4" s="269"/>
      <c r="D4" s="269"/>
      <c r="E4" s="269"/>
      <c r="F4" s="269"/>
      <c r="G4" s="269"/>
      <c r="H4" s="269"/>
      <c r="I4" s="269"/>
      <c r="J4" s="269"/>
      <c r="K4" s="270" t="s">
        <v>497</v>
      </c>
      <c r="L4" s="270"/>
      <c r="M4" s="270"/>
      <c r="N4" s="270"/>
    </row>
    <row r="5" spans="1:14" ht="13.5">
      <c r="A5" s="265" t="s">
        <v>496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</row>
    <row r="6" spans="1:14" ht="24" customHeight="1">
      <c r="A6" s="260" t="s">
        <v>109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</row>
    <row r="7" spans="1:14" ht="19.5">
      <c r="A7" s="261" t="s">
        <v>498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</row>
    <row r="8" spans="1:14" ht="13.5">
      <c r="A8" s="262" t="s">
        <v>110</v>
      </c>
      <c r="B8" s="262"/>
      <c r="C8" s="263" t="s">
        <v>437</v>
      </c>
      <c r="D8" s="263"/>
      <c r="E8" s="263"/>
      <c r="F8" s="263"/>
      <c r="G8" s="263"/>
      <c r="H8" s="262" t="s">
        <v>111</v>
      </c>
      <c r="I8" s="262"/>
      <c r="J8" s="109"/>
      <c r="K8" s="262" t="s">
        <v>112</v>
      </c>
      <c r="L8" s="262"/>
      <c r="M8" s="264"/>
      <c r="N8" s="264"/>
    </row>
    <row r="9" spans="1:14" ht="15" customHeight="1" thickBot="1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</row>
    <row r="10" spans="1:14" ht="20.25" thickTop="1">
      <c r="A10" s="251" t="s">
        <v>113</v>
      </c>
      <c r="B10" s="251"/>
      <c r="C10" s="251"/>
      <c r="D10" s="251"/>
      <c r="E10" s="251"/>
      <c r="F10" s="251"/>
      <c r="G10" s="252" t="s">
        <v>500</v>
      </c>
      <c r="H10" s="253"/>
      <c r="I10" s="253"/>
      <c r="J10" s="254"/>
      <c r="K10" s="255" t="s">
        <v>114</v>
      </c>
      <c r="L10" s="255"/>
      <c r="M10" s="255"/>
      <c r="N10" s="108"/>
    </row>
    <row r="11" spans="1:14" ht="19.5">
      <c r="A11" s="256" t="s">
        <v>115</v>
      </c>
      <c r="B11" s="256"/>
      <c r="C11" s="256"/>
      <c r="D11" s="131">
        <v>1</v>
      </c>
      <c r="E11" s="257" t="s">
        <v>116</v>
      </c>
      <c r="F11" s="257"/>
      <c r="G11" s="252">
        <v>70549</v>
      </c>
      <c r="H11" s="253"/>
      <c r="I11" s="253"/>
      <c r="J11" s="254"/>
      <c r="K11" s="258" t="s">
        <v>117</v>
      </c>
      <c r="L11" s="258"/>
      <c r="M11" s="258"/>
      <c r="N11" s="108" t="s">
        <v>438</v>
      </c>
    </row>
    <row r="12" spans="1:14" ht="19.5">
      <c r="A12" s="251" t="s">
        <v>118</v>
      </c>
      <c r="B12" s="251"/>
      <c r="C12" s="251"/>
      <c r="D12" s="251"/>
      <c r="E12" s="251"/>
      <c r="F12" s="251"/>
      <c r="G12" s="248" t="s">
        <v>501</v>
      </c>
      <c r="H12" s="248"/>
      <c r="I12" s="248"/>
      <c r="J12" s="248"/>
      <c r="K12" s="248"/>
      <c r="L12" s="248"/>
      <c r="M12" s="248"/>
      <c r="N12" s="248"/>
    </row>
    <row r="13" spans="1:14" ht="15.75">
      <c r="A13" s="249" t="s">
        <v>119</v>
      </c>
      <c r="B13" s="249"/>
      <c r="C13" s="249"/>
      <c r="D13" s="249"/>
      <c r="E13" s="249"/>
      <c r="F13" s="249"/>
      <c r="G13" s="243"/>
      <c r="H13" s="243"/>
      <c r="I13" s="243"/>
      <c r="J13" s="243"/>
      <c r="K13" s="243"/>
      <c r="L13" s="243"/>
      <c r="M13" s="243"/>
      <c r="N13" s="243"/>
    </row>
    <row r="14" spans="1:14" ht="15.75">
      <c r="A14" s="249" t="s">
        <v>120</v>
      </c>
      <c r="B14" s="249"/>
      <c r="C14" s="249"/>
      <c r="D14" s="249"/>
      <c r="E14" s="249"/>
      <c r="F14" s="249"/>
      <c r="G14" s="243" t="s">
        <v>464</v>
      </c>
      <c r="H14" s="243"/>
      <c r="I14" s="243"/>
      <c r="J14" s="243"/>
      <c r="K14" s="243"/>
      <c r="L14" s="243"/>
      <c r="M14" s="243"/>
      <c r="N14" s="243"/>
    </row>
    <row r="15" spans="1:14" ht="15.75" customHeight="1">
      <c r="A15" s="249" t="s">
        <v>121</v>
      </c>
      <c r="B15" s="249"/>
      <c r="C15" s="249"/>
      <c r="D15" s="249"/>
      <c r="E15" s="249"/>
      <c r="F15" s="249"/>
      <c r="G15" s="243"/>
      <c r="H15" s="243"/>
      <c r="I15" s="243"/>
      <c r="J15" s="243"/>
      <c r="K15" s="243"/>
      <c r="L15" s="243"/>
      <c r="M15" s="243"/>
      <c r="N15" s="243"/>
    </row>
    <row r="16" spans="1:14" ht="29.25" customHeight="1">
      <c r="A16" s="244" t="s">
        <v>122</v>
      </c>
      <c r="B16" s="244"/>
      <c r="C16" s="244"/>
      <c r="D16" s="244"/>
      <c r="E16" s="244"/>
      <c r="F16" s="244"/>
      <c r="G16" s="243"/>
      <c r="H16" s="243"/>
      <c r="I16" s="243"/>
      <c r="J16" s="243"/>
      <c r="K16" s="243"/>
      <c r="L16" s="243"/>
      <c r="M16" s="243"/>
      <c r="N16" s="243"/>
    </row>
    <row r="17" spans="1:14" ht="12.75">
      <c r="A17" s="249" t="s">
        <v>123</v>
      </c>
      <c r="B17" s="249"/>
      <c r="C17" s="249"/>
      <c r="D17" s="249"/>
      <c r="E17" s="249"/>
      <c r="F17" s="249"/>
      <c r="G17" s="223"/>
      <c r="H17" s="223"/>
      <c r="I17" s="245"/>
      <c r="J17" s="245"/>
      <c r="K17" s="245"/>
      <c r="L17" s="245"/>
      <c r="M17" s="245"/>
      <c r="N17" s="245"/>
    </row>
    <row r="18" spans="1:14" ht="12.75">
      <c r="A18" s="249"/>
      <c r="B18" s="249"/>
      <c r="C18" s="249"/>
      <c r="D18" s="249"/>
      <c r="E18" s="249"/>
      <c r="F18" s="249"/>
      <c r="G18" s="223"/>
      <c r="H18" s="223"/>
      <c r="I18" s="250" t="s">
        <v>124</v>
      </c>
      <c r="J18" s="250"/>
      <c r="K18" s="250"/>
      <c r="L18" s="223"/>
      <c r="M18" s="223"/>
      <c r="N18" s="223"/>
    </row>
    <row r="19" spans="1:14" ht="20.25" customHeight="1">
      <c r="A19" s="246" t="s">
        <v>125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</row>
    <row r="20" spans="1:14" ht="15.75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1:14" ht="69" customHeight="1">
      <c r="A21" s="230" t="s">
        <v>126</v>
      </c>
      <c r="B21" s="230"/>
      <c r="C21" s="230"/>
      <c r="D21" s="230" t="s">
        <v>127</v>
      </c>
      <c r="E21" s="230"/>
      <c r="F21" s="230"/>
      <c r="G21" s="230"/>
      <c r="H21" s="230" t="s">
        <v>128</v>
      </c>
      <c r="I21" s="230"/>
      <c r="J21" s="230"/>
      <c r="K21" s="230"/>
      <c r="L21" s="230"/>
      <c r="M21" s="230" t="s">
        <v>129</v>
      </c>
      <c r="N21" s="230"/>
    </row>
    <row r="22" spans="1:14" ht="12.75">
      <c r="A22" s="245">
        <v>1</v>
      </c>
      <c r="B22" s="245"/>
      <c r="C22" s="245"/>
      <c r="D22" s="245">
        <v>2</v>
      </c>
      <c r="E22" s="245"/>
      <c r="F22" s="245"/>
      <c r="G22" s="245"/>
      <c r="H22" s="245">
        <v>3</v>
      </c>
      <c r="I22" s="245"/>
      <c r="J22" s="245"/>
      <c r="K22" s="245"/>
      <c r="L22" s="245"/>
      <c r="M22" s="245">
        <v>4</v>
      </c>
      <c r="N22" s="245"/>
    </row>
    <row r="23" spans="1:14" ht="78.75" customHeight="1">
      <c r="A23" s="232"/>
      <c r="B23" s="233"/>
      <c r="C23" s="234"/>
      <c r="D23" s="235"/>
      <c r="E23" s="236"/>
      <c r="F23" s="236"/>
      <c r="G23" s="237"/>
      <c r="H23" s="238"/>
      <c r="I23" s="239"/>
      <c r="J23" s="239"/>
      <c r="K23" s="239"/>
      <c r="L23" s="240"/>
      <c r="M23" s="241"/>
      <c r="N23" s="242"/>
    </row>
    <row r="24" spans="1:14" ht="35.25" customHeight="1">
      <c r="A24" s="223"/>
      <c r="B24" s="223"/>
      <c r="C24" s="223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</row>
    <row r="25" spans="1:14" ht="31.5" customHeight="1">
      <c r="A25" s="223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</row>
    <row r="26" spans="1:14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 ht="17.25" customHeight="1">
      <c r="A27" s="226" t="s">
        <v>130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</row>
    <row r="28" spans="1:14" ht="51.75" customHeight="1">
      <c r="A28" s="227"/>
      <c r="B28" s="227"/>
      <c r="C28" s="227"/>
      <c r="D28" s="227"/>
      <c r="E28" s="227"/>
      <c r="F28" s="227"/>
      <c r="G28" s="228"/>
      <c r="H28" s="228"/>
      <c r="I28" s="228"/>
      <c r="J28" s="228"/>
      <c r="K28" s="228"/>
      <c r="L28" s="228"/>
      <c r="M28" s="228"/>
      <c r="N28" s="228"/>
    </row>
    <row r="29" spans="1:14" ht="52.5" customHeight="1">
      <c r="A29" s="228" t="s">
        <v>131</v>
      </c>
      <c r="B29" s="228"/>
      <c r="C29" s="228"/>
      <c r="D29" s="228"/>
      <c r="E29" s="228"/>
      <c r="F29" s="228"/>
      <c r="G29" s="229" t="s">
        <v>532</v>
      </c>
      <c r="H29" s="229"/>
      <c r="I29" s="229"/>
      <c r="J29" s="229"/>
      <c r="K29" s="229"/>
      <c r="L29" s="229"/>
      <c r="M29" s="229"/>
      <c r="N29" s="229"/>
    </row>
    <row r="30" spans="7:14" ht="11.25" customHeight="1">
      <c r="G30" s="224" t="s">
        <v>132</v>
      </c>
      <c r="H30" s="225"/>
      <c r="I30" s="225"/>
      <c r="J30" s="225"/>
      <c r="K30" s="225"/>
      <c r="L30" s="225"/>
      <c r="M30" s="225"/>
      <c r="N30" s="225"/>
    </row>
  </sheetData>
  <sheetProtection/>
  <mergeCells count="64">
    <mergeCell ref="A5:N5"/>
    <mergeCell ref="A1:M1"/>
    <mergeCell ref="A2:N2"/>
    <mergeCell ref="A3:N3"/>
    <mergeCell ref="A4:J4"/>
    <mergeCell ref="K4:N4"/>
    <mergeCell ref="A9:N9"/>
    <mergeCell ref="A6:N6"/>
    <mergeCell ref="A7:N7"/>
    <mergeCell ref="A8:B8"/>
    <mergeCell ref="C8:G8"/>
    <mergeCell ref="H8:I8"/>
    <mergeCell ref="K8:L8"/>
    <mergeCell ref="M8:N8"/>
    <mergeCell ref="A14:F14"/>
    <mergeCell ref="G14:N14"/>
    <mergeCell ref="A10:F10"/>
    <mergeCell ref="G10:J10"/>
    <mergeCell ref="K10:M10"/>
    <mergeCell ref="A11:C11"/>
    <mergeCell ref="E11:F11"/>
    <mergeCell ref="G11:J11"/>
    <mergeCell ref="K11:M11"/>
    <mergeCell ref="A12:F12"/>
    <mergeCell ref="G12:N12"/>
    <mergeCell ref="A13:F13"/>
    <mergeCell ref="G13:N13"/>
    <mergeCell ref="A17:F18"/>
    <mergeCell ref="G17:H18"/>
    <mergeCell ref="I17:K17"/>
    <mergeCell ref="L17:N17"/>
    <mergeCell ref="I18:K18"/>
    <mergeCell ref="L18:N18"/>
    <mergeCell ref="A15:F15"/>
    <mergeCell ref="G15:N15"/>
    <mergeCell ref="A16:F16"/>
    <mergeCell ref="G16:N16"/>
    <mergeCell ref="A22:C22"/>
    <mergeCell ref="D22:G22"/>
    <mergeCell ref="H22:L22"/>
    <mergeCell ref="M22:N22"/>
    <mergeCell ref="A19:N19"/>
    <mergeCell ref="A21:C21"/>
    <mergeCell ref="D21:G21"/>
    <mergeCell ref="H21:L21"/>
    <mergeCell ref="M21:N21"/>
    <mergeCell ref="A24:C24"/>
    <mergeCell ref="D24:G24"/>
    <mergeCell ref="H24:L24"/>
    <mergeCell ref="M24:N24"/>
    <mergeCell ref="A23:C23"/>
    <mergeCell ref="D23:G23"/>
    <mergeCell ref="H23:L23"/>
    <mergeCell ref="M23:N23"/>
    <mergeCell ref="A25:C25"/>
    <mergeCell ref="D25:G25"/>
    <mergeCell ref="H25:L25"/>
    <mergeCell ref="M25:N25"/>
    <mergeCell ref="G30:N30"/>
    <mergeCell ref="A27:N27"/>
    <mergeCell ref="A28:F28"/>
    <mergeCell ref="G28:N28"/>
    <mergeCell ref="A29:F29"/>
    <mergeCell ref="G29:N29"/>
  </mergeCells>
  <printOptions/>
  <pageMargins left="0.63" right="0.35" top="0.53" bottom="0.6" header="0.26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1"/>
  <sheetViews>
    <sheetView zoomScalePageLayoutView="0" workbookViewId="0" topLeftCell="A1">
      <selection activeCell="AA9" sqref="AA9"/>
    </sheetView>
  </sheetViews>
  <sheetFormatPr defaultColWidth="9.00390625" defaultRowHeight="12.75"/>
  <cols>
    <col min="1" max="16" width="3.875" style="0" customWidth="1"/>
    <col min="17" max="17" width="5.625" style="0" customWidth="1"/>
    <col min="18" max="18" width="4.375" style="0" customWidth="1"/>
    <col min="19" max="20" width="3.875" style="0" customWidth="1"/>
    <col min="21" max="21" width="2.75390625" style="0" customWidth="1"/>
    <col min="22" max="24" width="3.875" style="0" customWidth="1"/>
  </cols>
  <sheetData>
    <row r="1" spans="1:24" ht="27" customHeight="1">
      <c r="A1" s="761" t="s">
        <v>179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</row>
    <row r="2" spans="1:24" ht="12.75">
      <c r="A2" s="465" t="s">
        <v>180</v>
      </c>
      <c r="B2" s="465" t="s">
        <v>181</v>
      </c>
      <c r="C2" s="465" t="s">
        <v>182</v>
      </c>
      <c r="D2" s="363" t="s">
        <v>183</v>
      </c>
      <c r="E2" s="363"/>
      <c r="F2" s="363"/>
      <c r="G2" s="363"/>
      <c r="H2" s="363"/>
      <c r="I2" s="311" t="s">
        <v>184</v>
      </c>
      <c r="J2" s="311"/>
      <c r="K2" s="311"/>
      <c r="L2" s="465" t="s">
        <v>185</v>
      </c>
      <c r="M2" s="465" t="s">
        <v>186</v>
      </c>
      <c r="N2" s="466" t="s">
        <v>187</v>
      </c>
      <c r="O2" s="468"/>
      <c r="P2" s="466" t="s">
        <v>188</v>
      </c>
      <c r="Q2" s="468"/>
      <c r="R2" s="465" t="s">
        <v>189</v>
      </c>
      <c r="S2" s="466" t="s">
        <v>190</v>
      </c>
      <c r="T2" s="467"/>
      <c r="U2" s="468"/>
      <c r="V2" s="465" t="s">
        <v>36</v>
      </c>
      <c r="W2" s="465" t="s">
        <v>191</v>
      </c>
      <c r="X2" s="465" t="s">
        <v>192</v>
      </c>
    </row>
    <row r="3" spans="1:24" ht="12.75">
      <c r="A3" s="465"/>
      <c r="B3" s="465"/>
      <c r="C3" s="465"/>
      <c r="D3" s="762" t="s">
        <v>193</v>
      </c>
      <c r="E3" s="762" t="s">
        <v>194</v>
      </c>
      <c r="F3" s="762" t="s">
        <v>195</v>
      </c>
      <c r="G3" s="762" t="s">
        <v>196</v>
      </c>
      <c r="H3" s="762" t="s">
        <v>25</v>
      </c>
      <c r="I3" s="311"/>
      <c r="J3" s="311"/>
      <c r="K3" s="311"/>
      <c r="L3" s="465"/>
      <c r="M3" s="465"/>
      <c r="N3" s="469"/>
      <c r="O3" s="471"/>
      <c r="P3" s="469"/>
      <c r="Q3" s="471"/>
      <c r="R3" s="465"/>
      <c r="S3" s="469"/>
      <c r="T3" s="470"/>
      <c r="U3" s="471"/>
      <c r="V3" s="465"/>
      <c r="W3" s="465"/>
      <c r="X3" s="465"/>
    </row>
    <row r="4" spans="1:24" ht="84.75">
      <c r="A4" s="465"/>
      <c r="B4" s="465"/>
      <c r="C4" s="465"/>
      <c r="D4" s="762"/>
      <c r="E4" s="762"/>
      <c r="F4" s="762"/>
      <c r="G4" s="762"/>
      <c r="H4" s="762"/>
      <c r="I4" s="75" t="s">
        <v>197</v>
      </c>
      <c r="J4" s="76" t="s">
        <v>198</v>
      </c>
      <c r="K4" s="76" t="s">
        <v>199</v>
      </c>
      <c r="L4" s="465"/>
      <c r="M4" s="465"/>
      <c r="N4" s="75" t="s">
        <v>193</v>
      </c>
      <c r="O4" s="75" t="s">
        <v>200</v>
      </c>
      <c r="P4" s="75" t="s">
        <v>201</v>
      </c>
      <c r="Q4" s="75" t="s">
        <v>202</v>
      </c>
      <c r="R4" s="465"/>
      <c r="S4" s="75" t="s">
        <v>203</v>
      </c>
      <c r="T4" s="76" t="s">
        <v>204</v>
      </c>
      <c r="U4" s="75" t="s">
        <v>205</v>
      </c>
      <c r="V4" s="465"/>
      <c r="W4" s="465"/>
      <c r="X4" s="465"/>
    </row>
    <row r="5" spans="1:24" ht="54" customHeight="1">
      <c r="A5" s="77" t="s">
        <v>206</v>
      </c>
      <c r="B5" s="222">
        <f>Лист4!B5</f>
        <v>29169.9</v>
      </c>
      <c r="C5" s="222">
        <f>Лист4!C5</f>
        <v>29169.9</v>
      </c>
      <c r="D5" s="222">
        <f>Лист4!D5</f>
        <v>29169.9</v>
      </c>
      <c r="E5" s="222"/>
      <c r="F5" s="222"/>
      <c r="G5" s="222"/>
      <c r="H5" s="222"/>
      <c r="I5" s="222">
        <f>Лист4!I5</f>
        <v>29169.9</v>
      </c>
      <c r="J5" s="222"/>
      <c r="K5" s="222"/>
      <c r="L5" s="222"/>
      <c r="M5" s="222"/>
      <c r="N5" s="222">
        <f>Лист4!N5</f>
        <v>29169.9</v>
      </c>
      <c r="O5" s="222"/>
      <c r="P5" s="222"/>
      <c r="Q5" s="222"/>
      <c r="R5" s="222" t="str">
        <f>Лист4!R5</f>
        <v>*</v>
      </c>
      <c r="S5" s="222" t="str">
        <f>Лист4!S5</f>
        <v>*</v>
      </c>
      <c r="T5" s="222"/>
      <c r="U5" s="222"/>
      <c r="V5" s="222"/>
      <c r="W5" s="222"/>
      <c r="X5" s="222">
        <f>Лист4!X5</f>
        <v>29169.9</v>
      </c>
    </row>
    <row r="6" spans="1:24" ht="50.25" customHeight="1">
      <c r="A6" s="77" t="s">
        <v>455</v>
      </c>
      <c r="B6" s="222">
        <f>Лист4!B6</f>
        <v>1647.8</v>
      </c>
      <c r="C6" s="222">
        <f>Лист4!C6</f>
        <v>1647.8</v>
      </c>
      <c r="D6" s="222">
        <f>Лист4!D6</f>
        <v>1647.8</v>
      </c>
      <c r="E6" s="222"/>
      <c r="F6" s="222"/>
      <c r="G6" s="222"/>
      <c r="H6" s="222"/>
      <c r="I6" s="222"/>
      <c r="J6" s="222"/>
      <c r="K6" s="222"/>
      <c r="L6" s="222"/>
      <c r="M6" s="222"/>
      <c r="N6" s="222">
        <f>Лист4!N6</f>
        <v>1647.8</v>
      </c>
      <c r="O6" s="222"/>
      <c r="P6" s="222"/>
      <c r="Q6" s="222"/>
      <c r="R6" s="222"/>
      <c r="S6" s="222"/>
      <c r="T6" s="222"/>
      <c r="U6" s="222"/>
      <c r="V6" s="222"/>
      <c r="W6" s="222"/>
      <c r="X6" s="222">
        <f>Лист4!X6</f>
        <v>1647.8</v>
      </c>
    </row>
    <row r="7" spans="1:24" ht="7.5" customHeight="1">
      <c r="A7" s="763"/>
      <c r="B7" s="763"/>
      <c r="C7" s="763"/>
      <c r="D7" s="763"/>
      <c r="E7" s="763"/>
      <c r="F7" s="763"/>
      <c r="G7" s="763"/>
      <c r="H7" s="763"/>
      <c r="I7" s="763"/>
      <c r="J7" s="763"/>
      <c r="K7" s="763"/>
      <c r="L7" s="763"/>
      <c r="M7" s="763"/>
      <c r="N7" s="763"/>
      <c r="O7" s="763"/>
      <c r="P7" s="763"/>
      <c r="Q7" s="763"/>
      <c r="R7" s="763"/>
      <c r="S7" s="763"/>
      <c r="T7" s="763"/>
      <c r="U7" s="763"/>
      <c r="V7" s="763"/>
      <c r="W7" s="763"/>
      <c r="X7" s="763"/>
    </row>
    <row r="8" spans="1:24" ht="37.5" customHeight="1">
      <c r="A8" s="764" t="str">
        <f>'Лист3 '!A22:U22</f>
        <v> Общая площадь встроенных нежилых помещений                        1647,8</v>
      </c>
      <c r="B8" s="764"/>
      <c r="C8" s="764"/>
      <c r="D8" s="764"/>
      <c r="E8" s="764"/>
      <c r="F8" s="764"/>
      <c r="G8" s="764"/>
      <c r="H8" s="764"/>
      <c r="I8" s="764"/>
      <c r="J8" s="764"/>
      <c r="K8" s="764"/>
      <c r="L8" s="764"/>
      <c r="M8" s="764"/>
      <c r="N8" s="764"/>
      <c r="O8" s="764"/>
      <c r="P8" s="764"/>
      <c r="Q8" s="764"/>
      <c r="R8" s="764"/>
      <c r="S8" s="764"/>
      <c r="T8" s="764"/>
      <c r="U8" s="764"/>
      <c r="V8" s="378" t="s">
        <v>250</v>
      </c>
      <c r="W8" s="378"/>
      <c r="X8" s="378"/>
    </row>
    <row r="9" spans="1:24" ht="64.5" customHeight="1">
      <c r="A9" s="382" t="s">
        <v>431</v>
      </c>
      <c r="B9" s="383"/>
      <c r="C9" s="374" t="s">
        <v>209</v>
      </c>
      <c r="D9" s="374"/>
      <c r="E9" s="374"/>
      <c r="F9" s="374"/>
      <c r="G9" s="752" t="str">
        <f>'Лист3 '!G23:H23</f>
        <v>нежилое помещение</v>
      </c>
      <c r="H9" s="753"/>
      <c r="I9" s="752" t="str">
        <f>'Лист3 '!I23:J23</f>
        <v>нежилое помещение</v>
      </c>
      <c r="J9" s="753"/>
      <c r="K9" s="752" t="str">
        <f>'Лист3 '!K23:L23</f>
        <v>нежилое помещение</v>
      </c>
      <c r="L9" s="753"/>
      <c r="M9" s="752" t="str">
        <f>'Лист3 '!M23:N23</f>
        <v>нежилое помещение</v>
      </c>
      <c r="N9" s="753"/>
      <c r="O9" s="752" t="str">
        <f>'Лист3 '!O23:P23</f>
        <v>нежилое помещение</v>
      </c>
      <c r="P9" s="753"/>
      <c r="Q9" s="752" t="str">
        <f>'Лист3 '!Q23:R23</f>
        <v>нежилое помещение</v>
      </c>
      <c r="R9" s="753"/>
      <c r="S9" s="752" t="str">
        <f>'Лист3 '!S23:T23</f>
        <v>нежилое помещение</v>
      </c>
      <c r="T9" s="753"/>
      <c r="U9" s="757"/>
      <c r="V9" s="758"/>
      <c r="W9" s="758"/>
      <c r="X9" s="759"/>
    </row>
    <row r="10" spans="1:24" ht="25.5" customHeight="1">
      <c r="A10" s="384"/>
      <c r="B10" s="385"/>
      <c r="C10" s="374" t="s">
        <v>432</v>
      </c>
      <c r="D10" s="374"/>
      <c r="E10" s="374"/>
      <c r="F10" s="374"/>
      <c r="G10" s="375" t="str">
        <f>'Лист3 '!G24:H24</f>
        <v>пом.1</v>
      </c>
      <c r="H10" s="376"/>
      <c r="I10" s="375" t="str">
        <f>'Лист3 '!I24:J24</f>
        <v>пом.2</v>
      </c>
      <c r="J10" s="376"/>
      <c r="K10" s="375" t="str">
        <f>'Лист3 '!K24:L24</f>
        <v>пом.3</v>
      </c>
      <c r="L10" s="376"/>
      <c r="M10" s="375" t="str">
        <f>'Лист3 '!M24:N24</f>
        <v>пом.4</v>
      </c>
      <c r="N10" s="376"/>
      <c r="O10" s="375" t="str">
        <f>'Лист3 '!O24:P24</f>
        <v>пом.5</v>
      </c>
      <c r="P10" s="376"/>
      <c r="Q10" s="375" t="str">
        <f>'Лист3 '!Q24:R24</f>
        <v>пом.6</v>
      </c>
      <c r="R10" s="376"/>
      <c r="S10" s="755" t="str">
        <f>'Лист3 '!S24:T24</f>
        <v>пом.7</v>
      </c>
      <c r="T10" s="756"/>
      <c r="U10" s="755" t="str">
        <f>'Лист3 '!U24:X24</f>
        <v>м.о.п</v>
      </c>
      <c r="V10" s="760"/>
      <c r="W10" s="760"/>
      <c r="X10" s="756"/>
    </row>
    <row r="11" spans="1:24" ht="27" customHeight="1">
      <c r="A11" s="386"/>
      <c r="B11" s="387"/>
      <c r="C11" s="374" t="s">
        <v>433</v>
      </c>
      <c r="D11" s="374"/>
      <c r="E11" s="374"/>
      <c r="F11" s="374"/>
      <c r="G11" s="394">
        <f>'Лист3 '!G25:H25</f>
        <v>150.4</v>
      </c>
      <c r="H11" s="395"/>
      <c r="I11" s="394">
        <f>'Лист3 '!I25:J25</f>
        <v>241.8</v>
      </c>
      <c r="J11" s="395"/>
      <c r="K11" s="394">
        <f>'Лист3 '!K25:L25</f>
        <v>23.4</v>
      </c>
      <c r="L11" s="395"/>
      <c r="M11" s="394">
        <f>'Лист3 '!M25:N25</f>
        <v>414.5</v>
      </c>
      <c r="N11" s="395"/>
      <c r="O11" s="394">
        <f>'Лист3 '!O25:P25</f>
        <v>414.4</v>
      </c>
      <c r="P11" s="395"/>
      <c r="Q11" s="394">
        <f>'Лист3 '!Q25:R25</f>
        <v>269</v>
      </c>
      <c r="R11" s="395"/>
      <c r="S11" s="750">
        <f>'Лист3 '!S25:T25</f>
        <v>134.3</v>
      </c>
      <c r="T11" s="751"/>
      <c r="U11" s="750">
        <f>'Лист3 '!U25:X25</f>
        <v>27.5</v>
      </c>
      <c r="V11" s="754"/>
      <c r="W11" s="754"/>
      <c r="X11" s="751"/>
    </row>
  </sheetData>
  <sheetProtection/>
  <mergeCells count="51">
    <mergeCell ref="A8:U8"/>
    <mergeCell ref="G9:H9"/>
    <mergeCell ref="E3:E4"/>
    <mergeCell ref="G11:H11"/>
    <mergeCell ref="C11:F11"/>
    <mergeCell ref="R2:R4"/>
    <mergeCell ref="S2:U3"/>
    <mergeCell ref="M2:M4"/>
    <mergeCell ref="N2:O3"/>
    <mergeCell ref="P2:Q3"/>
    <mergeCell ref="C10:F10"/>
    <mergeCell ref="W2:W4"/>
    <mergeCell ref="D3:D4"/>
    <mergeCell ref="L2:L4"/>
    <mergeCell ref="F3:F4"/>
    <mergeCell ref="G3:G4"/>
    <mergeCell ref="C9:F9"/>
    <mergeCell ref="I2:K3"/>
    <mergeCell ref="H3:H4"/>
    <mergeCell ref="A7:X7"/>
    <mergeCell ref="A9:B11"/>
    <mergeCell ref="U10:X10"/>
    <mergeCell ref="G10:H10"/>
    <mergeCell ref="S9:T9"/>
    <mergeCell ref="A1:X1"/>
    <mergeCell ref="A2:A4"/>
    <mergeCell ref="B2:B4"/>
    <mergeCell ref="C2:C4"/>
    <mergeCell ref="D2:H2"/>
    <mergeCell ref="V8:X8"/>
    <mergeCell ref="V2:V4"/>
    <mergeCell ref="U11:X11"/>
    <mergeCell ref="S10:T10"/>
    <mergeCell ref="I11:J11"/>
    <mergeCell ref="K11:L11"/>
    <mergeCell ref="M11:N11"/>
    <mergeCell ref="X2:X4"/>
    <mergeCell ref="M10:N10"/>
    <mergeCell ref="O10:P10"/>
    <mergeCell ref="Q10:R10"/>
    <mergeCell ref="U9:X9"/>
    <mergeCell ref="O11:P11"/>
    <mergeCell ref="Q11:R11"/>
    <mergeCell ref="S11:T11"/>
    <mergeCell ref="I10:J10"/>
    <mergeCell ref="K10:L10"/>
    <mergeCell ref="I9:J9"/>
    <mergeCell ref="K9:L9"/>
    <mergeCell ref="M9:N9"/>
    <mergeCell ref="O9:P9"/>
    <mergeCell ref="Q9:R9"/>
  </mergeCells>
  <printOptions/>
  <pageMargins left="0.58" right="0.35" top="0.38" bottom="1" header="0.26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Z9" sqref="Z9"/>
    </sheetView>
  </sheetViews>
  <sheetFormatPr defaultColWidth="9.00390625" defaultRowHeight="12.75"/>
  <cols>
    <col min="1" max="15" width="3.875" style="0" customWidth="1"/>
    <col min="16" max="16" width="0.875" style="0" customWidth="1"/>
    <col min="17" max="17" width="0.74609375" style="0" hidden="1" customWidth="1"/>
    <col min="18" max="23" width="3.875" style="0" customWidth="1"/>
    <col min="24" max="24" width="10.125" style="0" customWidth="1"/>
  </cols>
  <sheetData>
    <row r="1" spans="1:24" ht="53.25" customHeight="1">
      <c r="A1" s="763" t="s">
        <v>230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</row>
    <row r="2" spans="1:24" ht="26.25" customHeight="1">
      <c r="A2" s="796" t="s">
        <v>155</v>
      </c>
      <c r="B2" s="796"/>
      <c r="C2" s="796"/>
      <c r="D2" s="796"/>
      <c r="E2" s="797" t="s">
        <v>224</v>
      </c>
      <c r="F2" s="797"/>
      <c r="G2" s="797"/>
      <c r="H2" s="797"/>
      <c r="I2" s="797"/>
      <c r="J2" s="797"/>
      <c r="K2" s="797"/>
      <c r="L2" s="797"/>
      <c r="M2" s="796" t="s">
        <v>231</v>
      </c>
      <c r="N2" s="796"/>
      <c r="O2" s="796"/>
      <c r="P2" s="796"/>
      <c r="Q2" s="796"/>
      <c r="R2" s="796"/>
      <c r="S2" s="796"/>
      <c r="T2" s="796"/>
      <c r="U2" s="796"/>
      <c r="V2" s="798">
        <f>Лист2!V8</f>
        <v>16</v>
      </c>
      <c r="W2" s="798"/>
      <c r="X2" s="798"/>
    </row>
    <row r="3" spans="1:24" ht="12.75" customHeight="1">
      <c r="A3" s="799" t="s">
        <v>232</v>
      </c>
      <c r="B3" s="800"/>
      <c r="C3" s="799" t="s">
        <v>72</v>
      </c>
      <c r="D3" s="803"/>
      <c r="E3" s="803"/>
      <c r="F3" s="803"/>
      <c r="G3" s="803"/>
      <c r="H3" s="800"/>
      <c r="I3" s="805" t="s">
        <v>233</v>
      </c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7"/>
    </row>
    <row r="4" spans="1:24" ht="18.75" customHeight="1">
      <c r="A4" s="801"/>
      <c r="B4" s="802"/>
      <c r="C4" s="801"/>
      <c r="D4" s="804"/>
      <c r="E4" s="804"/>
      <c r="F4" s="804"/>
      <c r="G4" s="804"/>
      <c r="H4" s="802"/>
      <c r="I4" s="813" t="s">
        <v>234</v>
      </c>
      <c r="J4" s="814"/>
      <c r="K4" s="814"/>
      <c r="L4" s="814"/>
      <c r="M4" s="814"/>
      <c r="N4" s="814"/>
      <c r="O4" s="814"/>
      <c r="P4" s="814"/>
      <c r="Q4" s="814"/>
      <c r="R4" s="814"/>
      <c r="S4" s="814"/>
      <c r="T4" s="814"/>
      <c r="U4" s="814"/>
      <c r="V4" s="814"/>
      <c r="W4" s="814"/>
      <c r="X4" s="815"/>
    </row>
    <row r="5" spans="1:24" ht="15">
      <c r="A5" s="506">
        <v>1</v>
      </c>
      <c r="B5" s="608"/>
      <c r="C5" s="781" t="s">
        <v>9</v>
      </c>
      <c r="D5" s="782"/>
      <c r="E5" s="782"/>
      <c r="F5" s="782"/>
      <c r="G5" s="782"/>
      <c r="H5" s="783"/>
      <c r="I5" s="514" t="str">
        <f>'ТО зд1'!D9</f>
        <v>железобетонный монолитный</v>
      </c>
      <c r="J5" s="808"/>
      <c r="K5" s="808"/>
      <c r="L5" s="808"/>
      <c r="M5" s="808"/>
      <c r="N5" s="808"/>
      <c r="O5" s="808"/>
      <c r="P5" s="808"/>
      <c r="Q5" s="808"/>
      <c r="R5" s="808"/>
      <c r="S5" s="808"/>
      <c r="T5" s="808"/>
      <c r="U5" s="808"/>
      <c r="V5" s="808"/>
      <c r="W5" s="808"/>
      <c r="X5" s="809"/>
    </row>
    <row r="6" spans="1:24" ht="33.75" customHeight="1">
      <c r="A6" s="506">
        <v>2</v>
      </c>
      <c r="B6" s="608"/>
      <c r="C6" s="772" t="s">
        <v>235</v>
      </c>
      <c r="D6" s="773"/>
      <c r="E6" s="773"/>
      <c r="F6" s="773"/>
      <c r="G6" s="773"/>
      <c r="H6" s="774"/>
      <c r="I6" s="810" t="str">
        <f>'ТО зд1'!D10</f>
        <v>железобетонный каркас, кирпич керамический, блоки стеновые "Сибит" </v>
      </c>
      <c r="J6" s="811"/>
      <c r="K6" s="811"/>
      <c r="L6" s="811"/>
      <c r="M6" s="811"/>
      <c r="N6" s="811"/>
      <c r="O6" s="811"/>
      <c r="P6" s="811"/>
      <c r="Q6" s="811"/>
      <c r="R6" s="811"/>
      <c r="S6" s="811"/>
      <c r="T6" s="811"/>
      <c r="U6" s="811"/>
      <c r="V6" s="811"/>
      <c r="W6" s="811"/>
      <c r="X6" s="812"/>
    </row>
    <row r="7" spans="1:24" ht="15">
      <c r="A7" s="506">
        <v>3</v>
      </c>
      <c r="B7" s="608"/>
      <c r="C7" s="781" t="s">
        <v>236</v>
      </c>
      <c r="D7" s="782"/>
      <c r="E7" s="782"/>
      <c r="F7" s="782"/>
      <c r="G7" s="782"/>
      <c r="H7" s="783"/>
      <c r="I7" s="514" t="str">
        <f>'ТО зд1'!D11</f>
        <v>кирпичные</v>
      </c>
      <c r="J7" s="808"/>
      <c r="K7" s="808"/>
      <c r="L7" s="808"/>
      <c r="M7" s="808"/>
      <c r="N7" s="808"/>
      <c r="O7" s="808"/>
      <c r="P7" s="808"/>
      <c r="Q7" s="808"/>
      <c r="R7" s="808"/>
      <c r="S7" s="808"/>
      <c r="T7" s="808"/>
      <c r="U7" s="808"/>
      <c r="V7" s="808"/>
      <c r="W7" s="808"/>
      <c r="X7" s="809"/>
    </row>
    <row r="8" spans="1:24" ht="15.75" customHeight="1">
      <c r="A8" s="641">
        <v>4</v>
      </c>
      <c r="B8" s="654"/>
      <c r="C8" s="382" t="s">
        <v>237</v>
      </c>
      <c r="D8" s="383"/>
      <c r="E8" s="781" t="s">
        <v>13</v>
      </c>
      <c r="F8" s="782"/>
      <c r="G8" s="782"/>
      <c r="H8" s="783"/>
      <c r="I8" s="514" t="str">
        <f>'ТО зд1'!D12</f>
        <v>железобетонные монолитные</v>
      </c>
      <c r="J8" s="808"/>
      <c r="K8" s="808"/>
      <c r="L8" s="808"/>
      <c r="M8" s="808"/>
      <c r="N8" s="808"/>
      <c r="O8" s="808"/>
      <c r="P8" s="808"/>
      <c r="Q8" s="808"/>
      <c r="R8" s="808"/>
      <c r="S8" s="808"/>
      <c r="T8" s="808"/>
      <c r="U8" s="808"/>
      <c r="V8" s="808"/>
      <c r="W8" s="808"/>
      <c r="X8" s="809"/>
    </row>
    <row r="9" spans="1:24" ht="15">
      <c r="A9" s="681"/>
      <c r="B9" s="683"/>
      <c r="C9" s="384"/>
      <c r="D9" s="385"/>
      <c r="E9" s="781" t="s">
        <v>14</v>
      </c>
      <c r="F9" s="782"/>
      <c r="G9" s="782"/>
      <c r="H9" s="783"/>
      <c r="I9" s="514" t="str">
        <f>'ТО зд1'!D13</f>
        <v>железобетонные монолитные</v>
      </c>
      <c r="J9" s="808"/>
      <c r="K9" s="808"/>
      <c r="L9" s="808"/>
      <c r="M9" s="808"/>
      <c r="N9" s="808"/>
      <c r="O9" s="808"/>
      <c r="P9" s="808"/>
      <c r="Q9" s="808"/>
      <c r="R9" s="808"/>
      <c r="S9" s="808"/>
      <c r="T9" s="808"/>
      <c r="U9" s="808"/>
      <c r="V9" s="808"/>
      <c r="W9" s="808"/>
      <c r="X9" s="809"/>
    </row>
    <row r="10" spans="1:24" ht="15">
      <c r="A10" s="655"/>
      <c r="B10" s="657"/>
      <c r="C10" s="386"/>
      <c r="D10" s="387"/>
      <c r="E10" s="781" t="s">
        <v>15</v>
      </c>
      <c r="F10" s="782"/>
      <c r="G10" s="782"/>
      <c r="H10" s="783"/>
      <c r="I10" s="514" t="str">
        <f>'ТО зд1'!D14</f>
        <v>железобетонные монолитные</v>
      </c>
      <c r="J10" s="808"/>
      <c r="K10" s="808"/>
      <c r="L10" s="808"/>
      <c r="M10" s="808"/>
      <c r="N10" s="808"/>
      <c r="O10" s="808"/>
      <c r="P10" s="808"/>
      <c r="Q10" s="808"/>
      <c r="R10" s="808"/>
      <c r="S10" s="808"/>
      <c r="T10" s="808"/>
      <c r="U10" s="808"/>
      <c r="V10" s="808"/>
      <c r="W10" s="808"/>
      <c r="X10" s="809"/>
    </row>
    <row r="11" spans="1:24" ht="15.75" customHeight="1">
      <c r="A11" s="506">
        <v>5</v>
      </c>
      <c r="B11" s="608"/>
      <c r="C11" s="772" t="s">
        <v>16</v>
      </c>
      <c r="D11" s="773"/>
      <c r="E11" s="773"/>
      <c r="F11" s="773"/>
      <c r="G11" s="773"/>
      <c r="H11" s="774"/>
      <c r="I11" s="514" t="str">
        <f>'ТО зд1'!D15</f>
        <v>профлист</v>
      </c>
      <c r="J11" s="808"/>
      <c r="K11" s="808"/>
      <c r="L11" s="808"/>
      <c r="M11" s="808"/>
      <c r="N11" s="808"/>
      <c r="O11" s="808"/>
      <c r="P11" s="808"/>
      <c r="Q11" s="808"/>
      <c r="R11" s="808"/>
      <c r="S11" s="808"/>
      <c r="T11" s="808"/>
      <c r="U11" s="808"/>
      <c r="V11" s="808"/>
      <c r="W11" s="808"/>
      <c r="X11" s="809"/>
    </row>
    <row r="12" spans="1:24" ht="15.75" customHeight="1">
      <c r="A12" s="506">
        <v>6</v>
      </c>
      <c r="B12" s="608"/>
      <c r="C12" s="772" t="s">
        <v>17</v>
      </c>
      <c r="D12" s="773"/>
      <c r="E12" s="773"/>
      <c r="F12" s="773"/>
      <c r="G12" s="773"/>
      <c r="H12" s="774"/>
      <c r="I12" s="514" t="str">
        <f>'ТО зд1'!D16</f>
        <v>бетонная подготовка</v>
      </c>
      <c r="J12" s="808"/>
      <c r="K12" s="808"/>
      <c r="L12" s="808"/>
      <c r="M12" s="808"/>
      <c r="N12" s="808"/>
      <c r="O12" s="808"/>
      <c r="P12" s="808"/>
      <c r="Q12" s="808"/>
      <c r="R12" s="808"/>
      <c r="S12" s="808"/>
      <c r="T12" s="808"/>
      <c r="U12" s="808"/>
      <c r="V12" s="808"/>
      <c r="W12" s="808"/>
      <c r="X12" s="809"/>
    </row>
    <row r="13" spans="1:24" ht="15.75" customHeight="1">
      <c r="A13" s="641">
        <v>7</v>
      </c>
      <c r="B13" s="654"/>
      <c r="C13" s="542" t="s">
        <v>18</v>
      </c>
      <c r="D13" s="779"/>
      <c r="E13" s="781" t="s">
        <v>238</v>
      </c>
      <c r="F13" s="782"/>
      <c r="G13" s="782"/>
      <c r="H13" s="783"/>
      <c r="I13" s="514" t="str">
        <f>'ТО зд1'!D17</f>
        <v>ПВХ профиль</v>
      </c>
      <c r="J13" s="808"/>
      <c r="K13" s="808"/>
      <c r="L13" s="808"/>
      <c r="M13" s="808"/>
      <c r="N13" s="808"/>
      <c r="O13" s="808"/>
      <c r="P13" s="808"/>
      <c r="Q13" s="808"/>
      <c r="R13" s="808"/>
      <c r="S13" s="808"/>
      <c r="T13" s="808"/>
      <c r="U13" s="808"/>
      <c r="V13" s="808"/>
      <c r="W13" s="808"/>
      <c r="X13" s="809"/>
    </row>
    <row r="14" spans="1:24" ht="15">
      <c r="A14" s="655"/>
      <c r="B14" s="657"/>
      <c r="C14" s="543"/>
      <c r="D14" s="780"/>
      <c r="E14" s="781" t="s">
        <v>239</v>
      </c>
      <c r="F14" s="782"/>
      <c r="G14" s="782"/>
      <c r="H14" s="783"/>
      <c r="I14" s="514" t="str">
        <f>'ТО зд1'!D18</f>
        <v>металлические входные</v>
      </c>
      <c r="J14" s="808"/>
      <c r="K14" s="808"/>
      <c r="L14" s="808"/>
      <c r="M14" s="808"/>
      <c r="N14" s="808"/>
      <c r="O14" s="808"/>
      <c r="P14" s="808"/>
      <c r="Q14" s="808"/>
      <c r="R14" s="808"/>
      <c r="S14" s="808"/>
      <c r="T14" s="808"/>
      <c r="U14" s="808"/>
      <c r="V14" s="808"/>
      <c r="W14" s="808"/>
      <c r="X14" s="809"/>
    </row>
    <row r="15" spans="1:24" ht="15.75" customHeight="1">
      <c r="A15" s="641">
        <v>8</v>
      </c>
      <c r="B15" s="654"/>
      <c r="C15" s="542" t="s">
        <v>21</v>
      </c>
      <c r="D15" s="779"/>
      <c r="E15" s="781" t="s">
        <v>22</v>
      </c>
      <c r="F15" s="782"/>
      <c r="G15" s="782"/>
      <c r="H15" s="783"/>
      <c r="I15" s="514" t="str">
        <f>'ТО зд1'!D19</f>
        <v>штукатурка черновая</v>
      </c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9"/>
    </row>
    <row r="16" spans="1:24" ht="15">
      <c r="A16" s="655"/>
      <c r="B16" s="657"/>
      <c r="C16" s="543"/>
      <c r="D16" s="780"/>
      <c r="E16" s="781" t="s">
        <v>240</v>
      </c>
      <c r="F16" s="782"/>
      <c r="G16" s="782"/>
      <c r="H16" s="783"/>
      <c r="I16" s="514"/>
      <c r="J16" s="808"/>
      <c r="K16" s="808"/>
      <c r="L16" s="808"/>
      <c r="M16" s="808"/>
      <c r="N16" s="808"/>
      <c r="O16" s="808"/>
      <c r="P16" s="808"/>
      <c r="Q16" s="808"/>
      <c r="R16" s="808"/>
      <c r="S16" s="808"/>
      <c r="T16" s="808"/>
      <c r="U16" s="808"/>
      <c r="V16" s="808"/>
      <c r="W16" s="808"/>
      <c r="X16" s="809"/>
    </row>
    <row r="17" spans="1:24" ht="66" customHeight="1">
      <c r="A17" s="506">
        <v>9</v>
      </c>
      <c r="B17" s="608"/>
      <c r="C17" s="772" t="s">
        <v>241</v>
      </c>
      <c r="D17" s="773"/>
      <c r="E17" s="773"/>
      <c r="F17" s="773"/>
      <c r="G17" s="773"/>
      <c r="H17" s="774"/>
      <c r="I17" s="810" t="s">
        <v>581</v>
      </c>
      <c r="J17" s="811"/>
      <c r="K17" s="811"/>
      <c r="L17" s="811"/>
      <c r="M17" s="811"/>
      <c r="N17" s="811"/>
      <c r="O17" s="811"/>
      <c r="P17" s="811"/>
      <c r="Q17" s="811"/>
      <c r="R17" s="811"/>
      <c r="S17" s="811"/>
      <c r="T17" s="811"/>
      <c r="U17" s="811"/>
      <c r="V17" s="811"/>
      <c r="W17" s="811"/>
      <c r="X17" s="812"/>
    </row>
    <row r="18" spans="1:24" ht="15.75" customHeight="1">
      <c r="A18" s="641"/>
      <c r="B18" s="654"/>
      <c r="C18" s="772" t="s">
        <v>242</v>
      </c>
      <c r="D18" s="773"/>
      <c r="E18" s="773"/>
      <c r="F18" s="773"/>
      <c r="G18" s="773"/>
      <c r="H18" s="774"/>
      <c r="I18" s="776" t="s">
        <v>214</v>
      </c>
      <c r="J18" s="777"/>
      <c r="K18" s="777"/>
      <c r="L18" s="777"/>
      <c r="M18" s="777"/>
      <c r="N18" s="777"/>
      <c r="O18" s="777"/>
      <c r="P18" s="777"/>
      <c r="Q18" s="777"/>
      <c r="R18" s="777"/>
      <c r="S18" s="777"/>
      <c r="T18" s="777"/>
      <c r="U18" s="777"/>
      <c r="V18" s="777"/>
      <c r="W18" s="777"/>
      <c r="X18" s="778"/>
    </row>
    <row r="19" spans="1:24" ht="15.75" customHeight="1">
      <c r="A19" s="655"/>
      <c r="B19" s="657"/>
      <c r="C19" s="772" t="s">
        <v>243</v>
      </c>
      <c r="D19" s="773"/>
      <c r="E19" s="773"/>
      <c r="F19" s="773"/>
      <c r="G19" s="773"/>
      <c r="H19" s="774"/>
      <c r="I19" s="776" t="s">
        <v>214</v>
      </c>
      <c r="J19" s="777"/>
      <c r="K19" s="777"/>
      <c r="L19" s="777"/>
      <c r="M19" s="777"/>
      <c r="N19" s="777"/>
      <c r="O19" s="777"/>
      <c r="P19" s="777"/>
      <c r="Q19" s="777"/>
      <c r="R19" s="777"/>
      <c r="S19" s="777"/>
      <c r="T19" s="777"/>
      <c r="U19" s="777"/>
      <c r="V19" s="777"/>
      <c r="W19" s="777"/>
      <c r="X19" s="778"/>
    </row>
    <row r="20" spans="1:24" ht="15.75">
      <c r="A20" s="643" t="s">
        <v>244</v>
      </c>
      <c r="B20" s="771"/>
      <c r="C20" s="771"/>
      <c r="D20" s="771"/>
      <c r="E20" s="771"/>
      <c r="F20" s="771"/>
      <c r="G20" s="771"/>
      <c r="H20" s="644"/>
      <c r="I20" s="776">
        <v>0</v>
      </c>
      <c r="J20" s="777"/>
      <c r="K20" s="777"/>
      <c r="L20" s="777"/>
      <c r="M20" s="777"/>
      <c r="N20" s="777"/>
      <c r="O20" s="777"/>
      <c r="P20" s="777"/>
      <c r="Q20" s="777"/>
      <c r="R20" s="777"/>
      <c r="S20" s="777"/>
      <c r="T20" s="777"/>
      <c r="U20" s="777"/>
      <c r="V20" s="777"/>
      <c r="W20" s="777"/>
      <c r="X20" s="778"/>
    </row>
    <row r="21" spans="1:24" ht="45.75" customHeight="1">
      <c r="A21" s="775" t="s">
        <v>245</v>
      </c>
      <c r="B21" s="775"/>
      <c r="C21" s="775"/>
      <c r="D21" s="775"/>
      <c r="E21" s="775"/>
      <c r="F21" s="775"/>
      <c r="G21" s="775"/>
      <c r="H21" s="775"/>
      <c r="I21" s="775"/>
      <c r="J21" s="775"/>
      <c r="K21" s="775"/>
      <c r="L21" s="775"/>
      <c r="M21" s="775"/>
      <c r="N21" s="775"/>
      <c r="O21" s="775"/>
      <c r="P21" s="775"/>
      <c r="Q21" s="775"/>
      <c r="R21" s="775"/>
      <c r="S21" s="775"/>
      <c r="T21" s="775"/>
      <c r="U21" s="775"/>
      <c r="V21" s="775"/>
      <c r="W21" s="775"/>
      <c r="X21" s="775"/>
    </row>
    <row r="22" spans="1:24" ht="12.75">
      <c r="A22" s="641" t="s">
        <v>155</v>
      </c>
      <c r="B22" s="654"/>
      <c r="C22" s="641" t="s">
        <v>209</v>
      </c>
      <c r="D22" s="262"/>
      <c r="E22" s="262"/>
      <c r="F22" s="262"/>
      <c r="G22" s="262"/>
      <c r="H22" s="654"/>
      <c r="I22" s="506" t="s">
        <v>246</v>
      </c>
      <c r="J22" s="607"/>
      <c r="K22" s="607"/>
      <c r="L22" s="607"/>
      <c r="M22" s="607"/>
      <c r="N22" s="607"/>
      <c r="O22" s="607"/>
      <c r="P22" s="607"/>
      <c r="Q22" s="607"/>
      <c r="R22" s="607"/>
      <c r="S22" s="607"/>
      <c r="T22" s="607"/>
      <c r="U22" s="608"/>
      <c r="V22" s="641" t="s">
        <v>247</v>
      </c>
      <c r="W22" s="262"/>
      <c r="X22" s="654"/>
    </row>
    <row r="23" spans="1:24" ht="12.75">
      <c r="A23" s="655"/>
      <c r="B23" s="657"/>
      <c r="C23" s="655"/>
      <c r="D23" s="656"/>
      <c r="E23" s="656"/>
      <c r="F23" s="656"/>
      <c r="G23" s="656"/>
      <c r="H23" s="657"/>
      <c r="I23" s="506" t="s">
        <v>215</v>
      </c>
      <c r="J23" s="607"/>
      <c r="K23" s="607"/>
      <c r="L23" s="607"/>
      <c r="M23" s="607"/>
      <c r="N23" s="607"/>
      <c r="O23" s="608"/>
      <c r="P23" s="506" t="s">
        <v>248</v>
      </c>
      <c r="Q23" s="607"/>
      <c r="R23" s="608"/>
      <c r="S23" s="506" t="s">
        <v>249</v>
      </c>
      <c r="T23" s="607"/>
      <c r="U23" s="608"/>
      <c r="V23" s="655"/>
      <c r="W23" s="656"/>
      <c r="X23" s="657"/>
    </row>
    <row r="24" spans="1:24" ht="13.5" customHeight="1">
      <c r="A24" s="765" t="str">
        <f>Лист4!A32</f>
        <v>а</v>
      </c>
      <c r="B24" s="767"/>
      <c r="C24" s="768" t="str">
        <f>Лист4!C32</f>
        <v>тамбур</v>
      </c>
      <c r="D24" s="769"/>
      <c r="E24" s="769"/>
      <c r="F24" s="769"/>
      <c r="G24" s="769"/>
      <c r="H24" s="770"/>
      <c r="I24" s="765" t="str">
        <f>ТОприс1!C8</f>
        <v>кирпичные</v>
      </c>
      <c r="J24" s="766"/>
      <c r="K24" s="766"/>
      <c r="L24" s="766"/>
      <c r="M24" s="766"/>
      <c r="N24" s="766"/>
      <c r="O24" s="767"/>
      <c r="P24" s="648" t="s">
        <v>250</v>
      </c>
      <c r="Q24" s="649"/>
      <c r="R24" s="650"/>
      <c r="S24" s="784">
        <f>Лист4!Q32</f>
        <v>5.3</v>
      </c>
      <c r="T24" s="785"/>
      <c r="U24" s="786"/>
      <c r="V24" s="787" t="s">
        <v>454</v>
      </c>
      <c r="W24" s="788"/>
      <c r="X24" s="789"/>
    </row>
    <row r="25" spans="1:24" ht="13.5" customHeight="1">
      <c r="A25" s="765" t="str">
        <f>Лист4!A33</f>
        <v>а1</v>
      </c>
      <c r="B25" s="767"/>
      <c r="C25" s="768" t="str">
        <f>Лист4!C33</f>
        <v>тамбур</v>
      </c>
      <c r="D25" s="769"/>
      <c r="E25" s="769"/>
      <c r="F25" s="769"/>
      <c r="G25" s="769"/>
      <c r="H25" s="770"/>
      <c r="I25" s="765" t="str">
        <f>ТОприс1!G8</f>
        <v>кирпичные с ПВХ заполнением</v>
      </c>
      <c r="J25" s="766"/>
      <c r="K25" s="766"/>
      <c r="L25" s="766"/>
      <c r="M25" s="766"/>
      <c r="N25" s="766"/>
      <c r="O25" s="767"/>
      <c r="P25" s="648" t="s">
        <v>250</v>
      </c>
      <c r="Q25" s="649"/>
      <c r="R25" s="650"/>
      <c r="S25" s="784">
        <f>Лист4!Q33</f>
        <v>6.6</v>
      </c>
      <c r="T25" s="785"/>
      <c r="U25" s="786"/>
      <c r="V25" s="790"/>
      <c r="W25" s="791"/>
      <c r="X25" s="792"/>
    </row>
    <row r="26" spans="1:24" ht="13.5" customHeight="1">
      <c r="A26" s="765" t="str">
        <f>Лист4!A34</f>
        <v>а2</v>
      </c>
      <c r="B26" s="767"/>
      <c r="C26" s="768" t="str">
        <f>Лист4!C34</f>
        <v>тамбур</v>
      </c>
      <c r="D26" s="769"/>
      <c r="E26" s="769"/>
      <c r="F26" s="769"/>
      <c r="G26" s="769"/>
      <c r="H26" s="770"/>
      <c r="I26" s="765" t="str">
        <f>ТОприс1!G8</f>
        <v>кирпичные с ПВХ заполнением</v>
      </c>
      <c r="J26" s="766"/>
      <c r="K26" s="766"/>
      <c r="L26" s="766"/>
      <c r="M26" s="766"/>
      <c r="N26" s="766"/>
      <c r="O26" s="767"/>
      <c r="P26" s="648" t="s">
        <v>250</v>
      </c>
      <c r="Q26" s="649"/>
      <c r="R26" s="650"/>
      <c r="S26" s="784">
        <f>Лист4!Q34</f>
        <v>6.6</v>
      </c>
      <c r="T26" s="785"/>
      <c r="U26" s="786"/>
      <c r="V26" s="790"/>
      <c r="W26" s="791"/>
      <c r="X26" s="792"/>
    </row>
    <row r="27" spans="1:24" ht="13.5" customHeight="1">
      <c r="A27" s="765" t="str">
        <f>Лист4!A35</f>
        <v>а3</v>
      </c>
      <c r="B27" s="767"/>
      <c r="C27" s="768" t="str">
        <f>Лист4!C35</f>
        <v>тамбур</v>
      </c>
      <c r="D27" s="769"/>
      <c r="E27" s="769"/>
      <c r="F27" s="769"/>
      <c r="G27" s="769"/>
      <c r="H27" s="770"/>
      <c r="I27" s="765" t="str">
        <f>ТОприс1!G8</f>
        <v>кирпичные с ПВХ заполнением</v>
      </c>
      <c r="J27" s="766"/>
      <c r="K27" s="766"/>
      <c r="L27" s="766"/>
      <c r="M27" s="766"/>
      <c r="N27" s="766"/>
      <c r="O27" s="767"/>
      <c r="P27" s="648" t="s">
        <v>250</v>
      </c>
      <c r="Q27" s="649"/>
      <c r="R27" s="650"/>
      <c r="S27" s="784">
        <f>Лист4!Q35</f>
        <v>7.1</v>
      </c>
      <c r="T27" s="785"/>
      <c r="U27" s="786"/>
      <c r="V27" s="790"/>
      <c r="W27" s="791"/>
      <c r="X27" s="792"/>
    </row>
    <row r="28" spans="1:24" ht="13.5" customHeight="1">
      <c r="A28" s="765" t="str">
        <f>Лист4!A36</f>
        <v>а4</v>
      </c>
      <c r="B28" s="767"/>
      <c r="C28" s="768" t="str">
        <f>Лист4!C36</f>
        <v>тамбур</v>
      </c>
      <c r="D28" s="769"/>
      <c r="E28" s="769"/>
      <c r="F28" s="769"/>
      <c r="G28" s="769"/>
      <c r="H28" s="770"/>
      <c r="I28" s="765" t="str">
        <f>ТОприс1!G8</f>
        <v>кирпичные с ПВХ заполнением</v>
      </c>
      <c r="J28" s="766"/>
      <c r="K28" s="766"/>
      <c r="L28" s="766"/>
      <c r="M28" s="766"/>
      <c r="N28" s="766"/>
      <c r="O28" s="767"/>
      <c r="P28" s="648" t="s">
        <v>250</v>
      </c>
      <c r="Q28" s="649"/>
      <c r="R28" s="650"/>
      <c r="S28" s="784">
        <f>Лист4!Q36</f>
        <v>5.97</v>
      </c>
      <c r="T28" s="785"/>
      <c r="U28" s="786"/>
      <c r="V28" s="790"/>
      <c r="W28" s="791"/>
      <c r="X28" s="792"/>
    </row>
    <row r="29" spans="1:24" ht="13.5" customHeight="1">
      <c r="A29" s="765" t="str">
        <f>Лист4!A37</f>
        <v>а5</v>
      </c>
      <c r="B29" s="767"/>
      <c r="C29" s="768" t="str">
        <f>Лист4!C37</f>
        <v>тамбур</v>
      </c>
      <c r="D29" s="769"/>
      <c r="E29" s="769"/>
      <c r="F29" s="769"/>
      <c r="G29" s="769"/>
      <c r="H29" s="770"/>
      <c r="I29" s="765" t="str">
        <f>ТОприс1!G8</f>
        <v>кирпичные с ПВХ заполнением</v>
      </c>
      <c r="J29" s="766"/>
      <c r="K29" s="766"/>
      <c r="L29" s="766"/>
      <c r="M29" s="766"/>
      <c r="N29" s="766"/>
      <c r="O29" s="767"/>
      <c r="P29" s="648" t="s">
        <v>250</v>
      </c>
      <c r="Q29" s="649"/>
      <c r="R29" s="650"/>
      <c r="S29" s="784">
        <f>Лист4!Q37</f>
        <v>5.9</v>
      </c>
      <c r="T29" s="785"/>
      <c r="U29" s="786"/>
      <c r="V29" s="790"/>
      <c r="W29" s="791"/>
      <c r="X29" s="792"/>
    </row>
    <row r="30" spans="1:24" ht="13.5" customHeight="1">
      <c r="A30" s="765" t="str">
        <f>Лист4!A38</f>
        <v>а6</v>
      </c>
      <c r="B30" s="767"/>
      <c r="C30" s="768" t="str">
        <f>Лист4!C38</f>
        <v>тамбур</v>
      </c>
      <c r="D30" s="769"/>
      <c r="E30" s="769"/>
      <c r="F30" s="769"/>
      <c r="G30" s="769"/>
      <c r="H30" s="770"/>
      <c r="I30" s="765" t="str">
        <f>ТОприс1!G8</f>
        <v>кирпичные с ПВХ заполнением</v>
      </c>
      <c r="J30" s="766"/>
      <c r="K30" s="766"/>
      <c r="L30" s="766"/>
      <c r="M30" s="766"/>
      <c r="N30" s="766"/>
      <c r="O30" s="767"/>
      <c r="P30" s="648" t="s">
        <v>250</v>
      </c>
      <c r="Q30" s="649"/>
      <c r="R30" s="650"/>
      <c r="S30" s="784">
        <f>Лист4!Q38</f>
        <v>5.986</v>
      </c>
      <c r="T30" s="785"/>
      <c r="U30" s="786"/>
      <c r="V30" s="790"/>
      <c r="W30" s="791"/>
      <c r="X30" s="792"/>
    </row>
    <row r="31" spans="1:24" ht="13.5" customHeight="1">
      <c r="A31" s="765" t="str">
        <f>Лист4!A39</f>
        <v>а7</v>
      </c>
      <c r="B31" s="767"/>
      <c r="C31" s="768" t="str">
        <f>Лист4!C39</f>
        <v>тамбур</v>
      </c>
      <c r="D31" s="769"/>
      <c r="E31" s="769"/>
      <c r="F31" s="769"/>
      <c r="G31" s="769"/>
      <c r="H31" s="770"/>
      <c r="I31" s="765" t="str">
        <f>ТОприс1!C8</f>
        <v>кирпичные</v>
      </c>
      <c r="J31" s="766"/>
      <c r="K31" s="766"/>
      <c r="L31" s="766"/>
      <c r="M31" s="766"/>
      <c r="N31" s="766"/>
      <c r="O31" s="767"/>
      <c r="P31" s="648" t="s">
        <v>250</v>
      </c>
      <c r="Q31" s="649"/>
      <c r="R31" s="650"/>
      <c r="S31" s="784">
        <f>Лист4!Q39</f>
        <v>5.3508000000000004</v>
      </c>
      <c r="T31" s="785"/>
      <c r="U31" s="786"/>
      <c r="V31" s="793"/>
      <c r="W31" s="794"/>
      <c r="X31" s="795"/>
    </row>
  </sheetData>
  <sheetProtection/>
  <mergeCells count="103">
    <mergeCell ref="P29:R29"/>
    <mergeCell ref="S28:U28"/>
    <mergeCell ref="I4:X4"/>
    <mergeCell ref="A30:B30"/>
    <mergeCell ref="C30:H30"/>
    <mergeCell ref="I30:O30"/>
    <mergeCell ref="P30:R30"/>
    <mergeCell ref="S30:U30"/>
    <mergeCell ref="A29:B29"/>
    <mergeCell ref="C29:H29"/>
    <mergeCell ref="I29:O29"/>
    <mergeCell ref="S27:U27"/>
    <mergeCell ref="A31:B31"/>
    <mergeCell ref="C31:H31"/>
    <mergeCell ref="I31:O31"/>
    <mergeCell ref="P31:R31"/>
    <mergeCell ref="S31:U31"/>
    <mergeCell ref="A28:B28"/>
    <mergeCell ref="C28:H28"/>
    <mergeCell ref="I28:O28"/>
    <mergeCell ref="P28:R28"/>
    <mergeCell ref="A17:B17"/>
    <mergeCell ref="C17:H17"/>
    <mergeCell ref="S29:U29"/>
    <mergeCell ref="I26:O26"/>
    <mergeCell ref="P26:R26"/>
    <mergeCell ref="S26:U26"/>
    <mergeCell ref="A27:B27"/>
    <mergeCell ref="C27:H27"/>
    <mergeCell ref="I27:O27"/>
    <mergeCell ref="P27:R27"/>
    <mergeCell ref="S25:U25"/>
    <mergeCell ref="I11:X11"/>
    <mergeCell ref="I12:X12"/>
    <mergeCell ref="I13:X13"/>
    <mergeCell ref="I14:X14"/>
    <mergeCell ref="I15:X15"/>
    <mergeCell ref="I17:X17"/>
    <mergeCell ref="I18:X18"/>
    <mergeCell ref="I19:X19"/>
    <mergeCell ref="I16:X16"/>
    <mergeCell ref="I5:X5"/>
    <mergeCell ref="I6:X6"/>
    <mergeCell ref="I7:X7"/>
    <mergeCell ref="I8:X8"/>
    <mergeCell ref="I9:X9"/>
    <mergeCell ref="I10:X10"/>
    <mergeCell ref="A1:X1"/>
    <mergeCell ref="A2:D2"/>
    <mergeCell ref="E2:L2"/>
    <mergeCell ref="M2:U2"/>
    <mergeCell ref="V2:X2"/>
    <mergeCell ref="A3:B4"/>
    <mergeCell ref="C3:H4"/>
    <mergeCell ref="I3:X3"/>
    <mergeCell ref="E8:H8"/>
    <mergeCell ref="A5:B5"/>
    <mergeCell ref="C5:H5"/>
    <mergeCell ref="A6:B6"/>
    <mergeCell ref="C6:H6"/>
    <mergeCell ref="C8:D10"/>
    <mergeCell ref="E10:H10"/>
    <mergeCell ref="A7:B7"/>
    <mergeCell ref="C7:H7"/>
    <mergeCell ref="E9:H9"/>
    <mergeCell ref="E14:H14"/>
    <mergeCell ref="A11:B11"/>
    <mergeCell ref="C11:H11"/>
    <mergeCell ref="A8:B10"/>
    <mergeCell ref="E16:H16"/>
    <mergeCell ref="A12:B12"/>
    <mergeCell ref="C12:H12"/>
    <mergeCell ref="A13:B14"/>
    <mergeCell ref="C13:D14"/>
    <mergeCell ref="E13:H13"/>
    <mergeCell ref="A15:B16"/>
    <mergeCell ref="C15:D16"/>
    <mergeCell ref="E15:H15"/>
    <mergeCell ref="S24:U24"/>
    <mergeCell ref="V24:X31"/>
    <mergeCell ref="A22:B23"/>
    <mergeCell ref="C22:H23"/>
    <mergeCell ref="I22:U22"/>
    <mergeCell ref="V22:X23"/>
    <mergeCell ref="I23:O23"/>
    <mergeCell ref="P23:R23"/>
    <mergeCell ref="S23:U23"/>
    <mergeCell ref="A20:H20"/>
    <mergeCell ref="A18:B19"/>
    <mergeCell ref="C18:H18"/>
    <mergeCell ref="C19:H19"/>
    <mergeCell ref="A21:X21"/>
    <mergeCell ref="I20:X20"/>
    <mergeCell ref="P24:R24"/>
    <mergeCell ref="I24:O24"/>
    <mergeCell ref="A24:B24"/>
    <mergeCell ref="C24:H24"/>
    <mergeCell ref="A26:B26"/>
    <mergeCell ref="C26:H26"/>
    <mergeCell ref="A25:B25"/>
    <mergeCell ref="C25:H25"/>
    <mergeCell ref="I25:O25"/>
    <mergeCell ref="P25:R25"/>
  </mergeCells>
  <printOptions/>
  <pageMargins left="0.58" right="0.35" top="0.38" bottom="1" header="0.26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0">
      <selection activeCell="AA26" sqref="AA26"/>
    </sheetView>
  </sheetViews>
  <sheetFormatPr defaultColWidth="9.00390625" defaultRowHeight="12.75"/>
  <cols>
    <col min="1" max="21" width="4.00390625" style="0" customWidth="1"/>
    <col min="22" max="22" width="2.875" style="0" customWidth="1"/>
    <col min="23" max="24" width="4.00390625" style="0" customWidth="1"/>
  </cols>
  <sheetData>
    <row r="1" spans="1:24" ht="21.75" customHeight="1">
      <c r="A1" s="764" t="s">
        <v>251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6"/>
      <c r="R1" s="816"/>
      <c r="S1" s="816"/>
      <c r="T1" s="816"/>
      <c r="U1" s="816"/>
      <c r="V1" s="816"/>
      <c r="W1" s="816"/>
      <c r="X1" s="816"/>
    </row>
    <row r="2" spans="1:24" ht="66" customHeight="1">
      <c r="A2" s="230" t="s">
        <v>126</v>
      </c>
      <c r="B2" s="230"/>
      <c r="C2" s="230"/>
      <c r="D2" s="230" t="s">
        <v>252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 t="s">
        <v>128</v>
      </c>
      <c r="P2" s="230"/>
      <c r="Q2" s="230"/>
      <c r="R2" s="230"/>
      <c r="S2" s="230"/>
      <c r="T2" s="230"/>
      <c r="U2" s="230"/>
      <c r="V2" s="230"/>
      <c r="W2" s="230" t="s">
        <v>253</v>
      </c>
      <c r="X2" s="230"/>
    </row>
    <row r="3" spans="1:24" ht="39" customHeight="1">
      <c r="A3" s="817"/>
      <c r="B3" s="818"/>
      <c r="C3" s="819"/>
      <c r="D3" s="817"/>
      <c r="E3" s="818"/>
      <c r="F3" s="818"/>
      <c r="G3" s="818"/>
      <c r="H3" s="818"/>
      <c r="I3" s="818"/>
      <c r="J3" s="818"/>
      <c r="K3" s="818"/>
      <c r="L3" s="818"/>
      <c r="M3" s="818"/>
      <c r="N3" s="819"/>
      <c r="O3" s="817"/>
      <c r="P3" s="818"/>
      <c r="Q3" s="818"/>
      <c r="R3" s="818"/>
      <c r="S3" s="818"/>
      <c r="T3" s="818"/>
      <c r="U3" s="818"/>
      <c r="V3" s="819"/>
      <c r="W3" s="817"/>
      <c r="X3" s="819"/>
    </row>
    <row r="4" spans="1:24" ht="38.25" customHeight="1">
      <c r="A4" s="820"/>
      <c r="B4" s="821"/>
      <c r="C4" s="822"/>
      <c r="D4" s="375"/>
      <c r="E4" s="377"/>
      <c r="F4" s="377"/>
      <c r="G4" s="377"/>
      <c r="H4" s="377"/>
      <c r="I4" s="377"/>
      <c r="J4" s="377"/>
      <c r="K4" s="377"/>
      <c r="L4" s="377"/>
      <c r="M4" s="377"/>
      <c r="N4" s="376"/>
      <c r="O4" s="755"/>
      <c r="P4" s="760"/>
      <c r="Q4" s="760"/>
      <c r="R4" s="760"/>
      <c r="S4" s="760"/>
      <c r="T4" s="760"/>
      <c r="U4" s="760"/>
      <c r="V4" s="756"/>
      <c r="W4" s="823"/>
      <c r="X4" s="823"/>
    </row>
    <row r="5" spans="1:24" ht="30" customHeight="1">
      <c r="A5" s="293" t="s">
        <v>154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</row>
    <row r="6" spans="1:24" ht="24.75" customHeight="1">
      <c r="A6" s="311" t="s">
        <v>280</v>
      </c>
      <c r="B6" s="311"/>
      <c r="C6" s="311" t="s">
        <v>389</v>
      </c>
      <c r="D6" s="311"/>
      <c r="E6" s="311"/>
      <c r="F6" s="317" t="s">
        <v>390</v>
      </c>
      <c r="G6" s="317"/>
      <c r="H6" s="317"/>
      <c r="I6" s="317"/>
      <c r="J6" s="317"/>
      <c r="K6" s="317"/>
      <c r="L6" s="317" t="s">
        <v>391</v>
      </c>
      <c r="M6" s="317"/>
      <c r="N6" s="317"/>
      <c r="O6" s="317"/>
      <c r="P6" s="317"/>
      <c r="Q6" s="317"/>
      <c r="R6" s="363" t="s">
        <v>392</v>
      </c>
      <c r="S6" s="363"/>
      <c r="T6" s="363"/>
      <c r="U6" s="363"/>
      <c r="V6" s="363"/>
      <c r="W6" s="363"/>
      <c r="X6" s="363"/>
    </row>
    <row r="7" spans="1:24" ht="21.75" customHeight="1">
      <c r="A7" s="311"/>
      <c r="B7" s="311"/>
      <c r="C7" s="311"/>
      <c r="D7" s="311"/>
      <c r="E7" s="311"/>
      <c r="F7" s="311" t="s">
        <v>393</v>
      </c>
      <c r="G7" s="311"/>
      <c r="H7" s="311"/>
      <c r="I7" s="311" t="s">
        <v>394</v>
      </c>
      <c r="J7" s="311"/>
      <c r="K7" s="311"/>
      <c r="L7" s="311" t="s">
        <v>393</v>
      </c>
      <c r="M7" s="311"/>
      <c r="N7" s="311"/>
      <c r="O7" s="311" t="s">
        <v>394</v>
      </c>
      <c r="P7" s="311"/>
      <c r="Q7" s="311"/>
      <c r="R7" s="311" t="s">
        <v>393</v>
      </c>
      <c r="S7" s="311"/>
      <c r="T7" s="311"/>
      <c r="U7" s="311" t="s">
        <v>395</v>
      </c>
      <c r="V7" s="311"/>
      <c r="W7" s="311"/>
      <c r="X7" s="311"/>
    </row>
    <row r="8" spans="1:24" ht="15.75" customHeight="1">
      <c r="A8" s="294">
        <f>Лист2!A28</f>
        <v>41263</v>
      </c>
      <c r="B8" s="294"/>
      <c r="C8" s="298">
        <v>1969</v>
      </c>
      <c r="D8" s="298"/>
      <c r="E8" s="298"/>
      <c r="F8" s="837">
        <f>Лист2!F28</f>
        <v>5660356</v>
      </c>
      <c r="G8" s="837"/>
      <c r="H8" s="837"/>
      <c r="I8" s="837">
        <f>Лист2!I28</f>
        <v>5660356</v>
      </c>
      <c r="J8" s="837"/>
      <c r="K8" s="837"/>
      <c r="L8" s="837"/>
      <c r="M8" s="837"/>
      <c r="N8" s="837"/>
      <c r="O8" s="837"/>
      <c r="P8" s="837"/>
      <c r="Q8" s="837"/>
      <c r="R8" s="837">
        <f>F8</f>
        <v>5660356</v>
      </c>
      <c r="S8" s="837"/>
      <c r="T8" s="837"/>
      <c r="U8" s="837">
        <f>I8</f>
        <v>5660356</v>
      </c>
      <c r="V8" s="837"/>
      <c r="W8" s="837"/>
      <c r="X8" s="837"/>
    </row>
    <row r="9" spans="1:24" ht="16.5" customHeight="1">
      <c r="A9" s="292"/>
      <c r="B9" s="292"/>
      <c r="C9" s="298">
        <f>Лист2!C29</f>
        <v>2013</v>
      </c>
      <c r="D9" s="298"/>
      <c r="E9" s="298"/>
      <c r="F9" s="832">
        <f>Лист2!F29</f>
        <v>253583948.80000004</v>
      </c>
      <c r="G9" s="837"/>
      <c r="H9" s="837"/>
      <c r="I9" s="832">
        <f>Лист2!I29</f>
        <v>253583948.80000004</v>
      </c>
      <c r="J9" s="837"/>
      <c r="K9" s="837"/>
      <c r="L9" s="837"/>
      <c r="M9" s="837"/>
      <c r="N9" s="837"/>
      <c r="O9" s="837"/>
      <c r="P9" s="837"/>
      <c r="Q9" s="837"/>
      <c r="R9" s="837">
        <f>F9</f>
        <v>253583948.80000004</v>
      </c>
      <c r="S9" s="837"/>
      <c r="T9" s="837"/>
      <c r="U9" s="832">
        <f>I9</f>
        <v>253583948.80000004</v>
      </c>
      <c r="V9" s="832"/>
      <c r="W9" s="832"/>
      <c r="X9" s="832"/>
    </row>
    <row r="10" spans="1:24" ht="16.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</row>
    <row r="11" spans="1:24" ht="21.75" customHeight="1">
      <c r="A11" s="280" t="s">
        <v>439</v>
      </c>
      <c r="B11" s="281"/>
      <c r="C11" s="281"/>
      <c r="D11" s="281"/>
      <c r="E11" s="281"/>
      <c r="F11" s="281"/>
      <c r="G11" s="281"/>
      <c r="H11" s="281"/>
      <c r="I11" s="282"/>
      <c r="J11" s="283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5"/>
      <c r="W11" s="286" t="s">
        <v>158</v>
      </c>
      <c r="X11" s="287"/>
    </row>
    <row r="12" spans="1:24" ht="19.5" customHeight="1">
      <c r="A12" s="271" t="s">
        <v>159</v>
      </c>
      <c r="B12" s="272"/>
      <c r="C12" s="272"/>
      <c r="D12" s="273"/>
      <c r="E12" s="274"/>
      <c r="F12" s="275"/>
      <c r="G12" s="275"/>
      <c r="H12" s="275"/>
      <c r="I12" s="275"/>
      <c r="J12" s="275"/>
      <c r="K12" s="275"/>
      <c r="L12" s="275"/>
      <c r="M12" s="275"/>
      <c r="N12" s="275"/>
      <c r="O12" s="72" t="s">
        <v>160</v>
      </c>
      <c r="P12" s="276"/>
      <c r="Q12" s="277"/>
      <c r="R12" s="277"/>
      <c r="S12" s="277"/>
      <c r="T12" s="277"/>
      <c r="U12" s="277"/>
      <c r="V12" s="277"/>
      <c r="W12" s="278"/>
      <c r="X12" s="279"/>
    </row>
    <row r="13" spans="1:24" ht="34.5" customHeight="1">
      <c r="A13" s="764" t="s">
        <v>494</v>
      </c>
      <c r="B13" s="764"/>
      <c r="C13" s="764"/>
      <c r="D13" s="764"/>
      <c r="E13" s="764"/>
      <c r="F13" s="764"/>
      <c r="G13" s="764"/>
      <c r="H13" s="764"/>
      <c r="I13" s="764"/>
      <c r="J13" s="764"/>
      <c r="K13" s="764"/>
      <c r="L13" s="764"/>
      <c r="M13" s="764"/>
      <c r="N13" s="764"/>
      <c r="O13" s="764"/>
      <c r="P13" s="764"/>
      <c r="Q13" s="764"/>
      <c r="R13" s="764"/>
      <c r="S13" s="764"/>
      <c r="T13" s="764"/>
      <c r="U13" s="764"/>
      <c r="V13" s="764"/>
      <c r="W13" s="764"/>
      <c r="X13" s="764"/>
    </row>
    <row r="14" spans="1:24" ht="23.25" customHeight="1">
      <c r="A14" s="841" t="s">
        <v>490</v>
      </c>
      <c r="B14" s="842"/>
      <c r="C14" s="817" t="s">
        <v>254</v>
      </c>
      <c r="D14" s="818"/>
      <c r="E14" s="818"/>
      <c r="F14" s="818"/>
      <c r="G14" s="818"/>
      <c r="H14" s="818"/>
      <c r="I14" s="818"/>
      <c r="J14" s="818"/>
      <c r="K14" s="818"/>
      <c r="L14" s="819"/>
      <c r="M14" s="841" t="s">
        <v>255</v>
      </c>
      <c r="N14" s="843"/>
      <c r="O14" s="842"/>
      <c r="P14" s="841" t="s">
        <v>256</v>
      </c>
      <c r="Q14" s="843"/>
      <c r="R14" s="843"/>
      <c r="S14" s="842"/>
      <c r="T14" s="841" t="s">
        <v>257</v>
      </c>
      <c r="U14" s="843"/>
      <c r="V14" s="843"/>
      <c r="W14" s="843"/>
      <c r="X14" s="842"/>
    </row>
    <row r="15" spans="1:24" ht="15" customHeight="1">
      <c r="A15" s="825">
        <v>1</v>
      </c>
      <c r="B15" s="827"/>
      <c r="C15" s="834" t="s">
        <v>453</v>
      </c>
      <c r="D15" s="835"/>
      <c r="E15" s="835"/>
      <c r="F15" s="835"/>
      <c r="G15" s="835"/>
      <c r="H15" s="835"/>
      <c r="I15" s="835"/>
      <c r="J15" s="835"/>
      <c r="K15" s="835"/>
      <c r="L15" s="836"/>
      <c r="M15" s="825" t="s">
        <v>491</v>
      </c>
      <c r="N15" s="826"/>
      <c r="O15" s="827"/>
      <c r="P15" s="825">
        <v>1</v>
      </c>
      <c r="Q15" s="826"/>
      <c r="R15" s="826"/>
      <c r="S15" s="827"/>
      <c r="T15" s="825"/>
      <c r="U15" s="826"/>
      <c r="V15" s="826"/>
      <c r="W15" s="826"/>
      <c r="X15" s="827"/>
    </row>
    <row r="16" spans="1:24" ht="14.25" customHeight="1">
      <c r="A16" s="825">
        <v>2</v>
      </c>
      <c r="B16" s="827"/>
      <c r="C16" s="834" t="s">
        <v>492</v>
      </c>
      <c r="D16" s="835"/>
      <c r="E16" s="835"/>
      <c r="F16" s="835"/>
      <c r="G16" s="835"/>
      <c r="H16" s="835"/>
      <c r="I16" s="835"/>
      <c r="J16" s="835"/>
      <c r="K16" s="835"/>
      <c r="L16" s="836"/>
      <c r="M16" s="838" t="s">
        <v>258</v>
      </c>
      <c r="N16" s="839"/>
      <c r="O16" s="840"/>
      <c r="P16" s="825">
        <v>18</v>
      </c>
      <c r="Q16" s="826"/>
      <c r="R16" s="826"/>
      <c r="S16" s="827"/>
      <c r="T16" s="825"/>
      <c r="U16" s="826"/>
      <c r="V16" s="826"/>
      <c r="W16" s="826"/>
      <c r="X16" s="827"/>
    </row>
    <row r="17" spans="1:24" ht="15" customHeight="1">
      <c r="A17" s="825">
        <v>3</v>
      </c>
      <c r="B17" s="827"/>
      <c r="C17" s="834" t="s">
        <v>493</v>
      </c>
      <c r="D17" s="835"/>
      <c r="E17" s="835"/>
      <c r="F17" s="835"/>
      <c r="G17" s="835"/>
      <c r="H17" s="835"/>
      <c r="I17" s="835"/>
      <c r="J17" s="835"/>
      <c r="K17" s="835"/>
      <c r="L17" s="836"/>
      <c r="M17" s="825"/>
      <c r="N17" s="826"/>
      <c r="O17" s="827"/>
      <c r="P17" s="825">
        <v>51</v>
      </c>
      <c r="Q17" s="826"/>
      <c r="R17" s="826"/>
      <c r="S17" s="827"/>
      <c r="T17" s="825"/>
      <c r="U17" s="826"/>
      <c r="V17" s="826"/>
      <c r="W17" s="826"/>
      <c r="X17" s="827"/>
    </row>
    <row r="18" spans="1:24" ht="143.25" customHeight="1">
      <c r="A18" s="828" t="s">
        <v>130</v>
      </c>
      <c r="B18" s="829"/>
      <c r="C18" s="829"/>
      <c r="D18" s="829"/>
      <c r="E18" s="829"/>
      <c r="F18" s="829"/>
      <c r="G18" s="829"/>
      <c r="H18" s="829"/>
      <c r="I18" s="829"/>
      <c r="J18" s="829"/>
      <c r="K18" s="829"/>
      <c r="L18" s="829"/>
      <c r="M18" s="829"/>
      <c r="N18" s="829"/>
      <c r="O18" s="829"/>
      <c r="P18" s="829"/>
      <c r="Q18" s="829"/>
      <c r="R18" s="829"/>
      <c r="S18" s="829"/>
      <c r="T18" s="829"/>
      <c r="U18" s="829"/>
      <c r="V18" s="829"/>
      <c r="W18" s="829"/>
      <c r="X18" s="829"/>
    </row>
    <row r="19" spans="1:24" ht="18" customHeight="1">
      <c r="A19" s="823" t="s">
        <v>259</v>
      </c>
      <c r="B19" s="823"/>
      <c r="C19" s="823"/>
      <c r="D19" s="823"/>
      <c r="E19" s="823"/>
      <c r="F19" s="823"/>
      <c r="G19" s="755" t="s">
        <v>585</v>
      </c>
      <c r="H19" s="760"/>
      <c r="I19" s="760"/>
      <c r="J19" s="760"/>
      <c r="K19" s="760"/>
      <c r="L19" s="760"/>
      <c r="M19" s="760"/>
      <c r="N19" s="760"/>
      <c r="O19" s="760"/>
      <c r="P19" s="760"/>
      <c r="Q19" s="760"/>
      <c r="R19" s="760"/>
      <c r="S19" s="760"/>
      <c r="T19" s="760"/>
      <c r="U19" s="760"/>
      <c r="V19" s="760"/>
      <c r="W19" s="760"/>
      <c r="X19" s="756"/>
    </row>
    <row r="20" spans="1:24" ht="28.5" customHeight="1">
      <c r="A20" s="831" t="s">
        <v>449</v>
      </c>
      <c r="B20" s="831"/>
      <c r="C20" s="831"/>
      <c r="D20" s="831"/>
      <c r="E20" s="831"/>
      <c r="F20" s="831"/>
      <c r="G20" s="824" t="s">
        <v>450</v>
      </c>
      <c r="H20" s="824"/>
      <c r="I20" s="824"/>
      <c r="J20" s="824"/>
      <c r="K20" s="768" t="s">
        <v>451</v>
      </c>
      <c r="L20" s="769"/>
      <c r="M20" s="769"/>
      <c r="N20" s="769"/>
      <c r="O20" s="769"/>
      <c r="P20" s="769"/>
      <c r="Q20" s="769"/>
      <c r="R20" s="769"/>
      <c r="S20" s="770"/>
      <c r="T20" s="245"/>
      <c r="U20" s="245"/>
      <c r="V20" s="245"/>
      <c r="W20" s="245"/>
      <c r="X20" s="245"/>
    </row>
    <row r="21" spans="1:24" ht="18" customHeight="1">
      <c r="A21" s="830" t="s">
        <v>260</v>
      </c>
      <c r="B21" s="830"/>
      <c r="C21" s="830"/>
      <c r="D21" s="830"/>
      <c r="E21" s="830"/>
      <c r="F21" s="830"/>
      <c r="G21" s="824" t="s">
        <v>104</v>
      </c>
      <c r="H21" s="824"/>
      <c r="I21" s="824"/>
      <c r="J21" s="824"/>
      <c r="K21" s="833" t="s">
        <v>575</v>
      </c>
      <c r="L21" s="833"/>
      <c r="M21" s="833"/>
      <c r="N21" s="833"/>
      <c r="O21" s="833"/>
      <c r="P21" s="833"/>
      <c r="Q21" s="833"/>
      <c r="R21" s="833"/>
      <c r="S21" s="833"/>
      <c r="T21" s="245"/>
      <c r="U21" s="245"/>
      <c r="V21" s="245"/>
      <c r="W21" s="245"/>
      <c r="X21" s="245"/>
    </row>
    <row r="22" spans="1:24" ht="15.75" customHeight="1">
      <c r="A22" s="830" t="s">
        <v>101</v>
      </c>
      <c r="B22" s="830"/>
      <c r="C22" s="830"/>
      <c r="D22" s="830"/>
      <c r="E22" s="830"/>
      <c r="F22" s="830"/>
      <c r="G22" s="824" t="s">
        <v>105</v>
      </c>
      <c r="H22" s="824"/>
      <c r="I22" s="824"/>
      <c r="J22" s="824"/>
      <c r="K22" s="833" t="s">
        <v>584</v>
      </c>
      <c r="L22" s="833"/>
      <c r="M22" s="833"/>
      <c r="N22" s="833"/>
      <c r="O22" s="833"/>
      <c r="P22" s="833"/>
      <c r="Q22" s="833"/>
      <c r="R22" s="833"/>
      <c r="S22" s="833"/>
      <c r="T22" s="245"/>
      <c r="U22" s="245"/>
      <c r="V22" s="245"/>
      <c r="W22" s="245"/>
      <c r="X22" s="245"/>
    </row>
    <row r="23" spans="1:24" ht="18" customHeight="1">
      <c r="A23" s="830" t="s">
        <v>260</v>
      </c>
      <c r="B23" s="830"/>
      <c r="C23" s="830"/>
      <c r="D23" s="830"/>
      <c r="E23" s="830"/>
      <c r="F23" s="830"/>
      <c r="G23" s="824" t="s">
        <v>104</v>
      </c>
      <c r="H23" s="824"/>
      <c r="I23" s="824"/>
      <c r="J23" s="824"/>
      <c r="K23" s="833" t="s">
        <v>452</v>
      </c>
      <c r="L23" s="833"/>
      <c r="M23" s="833"/>
      <c r="N23" s="833"/>
      <c r="O23" s="833"/>
      <c r="P23" s="833"/>
      <c r="Q23" s="833"/>
      <c r="R23" s="833"/>
      <c r="S23" s="833"/>
      <c r="T23" s="245"/>
      <c r="U23" s="245"/>
      <c r="V23" s="245"/>
      <c r="W23" s="245"/>
      <c r="X23" s="245"/>
    </row>
    <row r="24" spans="1:24" ht="15.75" customHeight="1">
      <c r="A24" s="830" t="s">
        <v>101</v>
      </c>
      <c r="B24" s="830"/>
      <c r="C24" s="830"/>
      <c r="D24" s="830"/>
      <c r="E24" s="830"/>
      <c r="F24" s="830"/>
      <c r="G24" s="824" t="s">
        <v>105</v>
      </c>
      <c r="H24" s="824"/>
      <c r="I24" s="824"/>
      <c r="J24" s="824"/>
      <c r="K24" s="833" t="s">
        <v>576</v>
      </c>
      <c r="L24" s="833"/>
      <c r="M24" s="833"/>
      <c r="N24" s="833"/>
      <c r="O24" s="833"/>
      <c r="P24" s="833"/>
      <c r="Q24" s="833"/>
      <c r="R24" s="833"/>
      <c r="S24" s="833"/>
      <c r="T24" s="245"/>
      <c r="U24" s="245"/>
      <c r="V24" s="245"/>
      <c r="W24" s="245"/>
      <c r="X24" s="245"/>
    </row>
  </sheetData>
  <sheetProtection/>
  <mergeCells count="92">
    <mergeCell ref="A21:F21"/>
    <mergeCell ref="G21:J21"/>
    <mergeCell ref="K21:S21"/>
    <mergeCell ref="T21:X21"/>
    <mergeCell ref="A22:F22"/>
    <mergeCell ref="G22:J22"/>
    <mergeCell ref="K22:S22"/>
    <mergeCell ref="T22:X22"/>
    <mergeCell ref="A16:B16"/>
    <mergeCell ref="C16:L16"/>
    <mergeCell ref="M16:O16"/>
    <mergeCell ref="P16:S16"/>
    <mergeCell ref="T16:X16"/>
    <mergeCell ref="A14:B14"/>
    <mergeCell ref="C14:L14"/>
    <mergeCell ref="M14:O14"/>
    <mergeCell ref="P14:S14"/>
    <mergeCell ref="T14:X14"/>
    <mergeCell ref="A15:B15"/>
    <mergeCell ref="C15:L15"/>
    <mergeCell ref="M15:O15"/>
    <mergeCell ref="P15:S15"/>
    <mergeCell ref="T15:X15"/>
    <mergeCell ref="A5:X5"/>
    <mergeCell ref="A6:B7"/>
    <mergeCell ref="C6:E7"/>
    <mergeCell ref="F6:K6"/>
    <mergeCell ref="L6:Q6"/>
    <mergeCell ref="R6:X6"/>
    <mergeCell ref="F7:H7"/>
    <mergeCell ref="I7:K7"/>
    <mergeCell ref="L7:N7"/>
    <mergeCell ref="O7:Q7"/>
    <mergeCell ref="F8:H8"/>
    <mergeCell ref="I8:K8"/>
    <mergeCell ref="L8:N8"/>
    <mergeCell ref="O8:Q8"/>
    <mergeCell ref="R8:T8"/>
    <mergeCell ref="U8:X8"/>
    <mergeCell ref="T24:X24"/>
    <mergeCell ref="K23:S23"/>
    <mergeCell ref="T23:X23"/>
    <mergeCell ref="C9:E9"/>
    <mergeCell ref="F9:H9"/>
    <mergeCell ref="I9:K9"/>
    <mergeCell ref="L9:N9"/>
    <mergeCell ref="O9:Q9"/>
    <mergeCell ref="R9:T9"/>
    <mergeCell ref="U9:X9"/>
    <mergeCell ref="G24:J24"/>
    <mergeCell ref="A19:F19"/>
    <mergeCell ref="K24:S24"/>
    <mergeCell ref="A17:B17"/>
    <mergeCell ref="C17:L17"/>
    <mergeCell ref="M17:O17"/>
    <mergeCell ref="P17:S17"/>
    <mergeCell ref="A23:F23"/>
    <mergeCell ref="K20:S20"/>
    <mergeCell ref="T20:X20"/>
    <mergeCell ref="G23:J23"/>
    <mergeCell ref="T17:X17"/>
    <mergeCell ref="A9:B9"/>
    <mergeCell ref="A18:X18"/>
    <mergeCell ref="A24:F24"/>
    <mergeCell ref="G20:J20"/>
    <mergeCell ref="G19:X19"/>
    <mergeCell ref="A20:F20"/>
    <mergeCell ref="A10:X10"/>
    <mergeCell ref="A13:X13"/>
    <mergeCell ref="A11:I11"/>
    <mergeCell ref="J11:V11"/>
    <mergeCell ref="W11:X11"/>
    <mergeCell ref="A12:D12"/>
    <mergeCell ref="E12:N12"/>
    <mergeCell ref="P12:X12"/>
    <mergeCell ref="A4:C4"/>
    <mergeCell ref="D4:N4"/>
    <mergeCell ref="A8:B8"/>
    <mergeCell ref="A2:C2"/>
    <mergeCell ref="W4:X4"/>
    <mergeCell ref="O4:V4"/>
    <mergeCell ref="A3:C3"/>
    <mergeCell ref="R7:T7"/>
    <mergeCell ref="U7:X7"/>
    <mergeCell ref="C8:E8"/>
    <mergeCell ref="A1:X1"/>
    <mergeCell ref="W2:X2"/>
    <mergeCell ref="D2:N2"/>
    <mergeCell ref="O2:V2"/>
    <mergeCell ref="D3:N3"/>
    <mergeCell ref="O3:V3"/>
    <mergeCell ref="W3:X3"/>
  </mergeCells>
  <printOptions/>
  <pageMargins left="0.3937007874015748" right="0" top="0.3937007874015748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61"/>
  <sheetViews>
    <sheetView zoomScale="113" zoomScaleNormal="113" zoomScalePageLayoutView="0" workbookViewId="0" topLeftCell="A16">
      <selection activeCell="O18" sqref="O18:AD18"/>
    </sheetView>
  </sheetViews>
  <sheetFormatPr defaultColWidth="9.00390625" defaultRowHeight="12.75"/>
  <cols>
    <col min="1" max="5" width="2.75390625" style="0" customWidth="1"/>
    <col min="6" max="6" width="3.875" style="0" customWidth="1"/>
    <col min="7" max="13" width="2.75390625" style="0" customWidth="1"/>
    <col min="14" max="14" width="4.75390625" style="0" customWidth="1"/>
    <col min="15" max="15" width="3.625" style="0" customWidth="1"/>
    <col min="16" max="16" width="3.25390625" style="0" customWidth="1"/>
    <col min="17" max="17" width="3.625" style="0" customWidth="1"/>
    <col min="18" max="18" width="2.75390625" style="0" customWidth="1"/>
    <col min="19" max="19" width="2.00390625" style="0" customWidth="1"/>
    <col min="20" max="20" width="3.875" style="0" customWidth="1"/>
    <col min="21" max="25" width="2.75390625" style="0" customWidth="1"/>
    <col min="26" max="26" width="4.375" style="0" customWidth="1"/>
    <col min="27" max="27" width="3.375" style="0" customWidth="1"/>
    <col min="28" max="29" width="3.875" style="0" customWidth="1"/>
    <col min="30" max="30" width="3.625" style="0" customWidth="1"/>
  </cols>
  <sheetData>
    <row r="1" spans="1:30" ht="12.75">
      <c r="A1" s="880" t="str">
        <f>Лист1!A2</f>
        <v>КГУП «Забайкальское БТИ»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  <c r="Y1" s="880"/>
      <c r="Z1" s="880"/>
      <c r="AA1" s="880"/>
      <c r="AB1" s="880"/>
      <c r="AC1" s="880"/>
      <c r="AD1" s="880"/>
    </row>
    <row r="2" spans="1:30" ht="18.75">
      <c r="A2" s="881" t="s">
        <v>261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  <c r="P2" s="881"/>
      <c r="Q2" s="881"/>
      <c r="R2" s="881"/>
      <c r="S2" s="881"/>
      <c r="T2" s="881"/>
      <c r="U2" s="881"/>
      <c r="V2" s="881"/>
      <c r="W2" s="881"/>
      <c r="X2" s="881"/>
      <c r="Y2" s="881"/>
      <c r="Z2" s="881"/>
      <c r="AA2" s="881"/>
      <c r="AB2" s="881"/>
      <c r="AC2" s="881"/>
      <c r="AD2" s="881"/>
    </row>
    <row r="3" spans="1:30" ht="15">
      <c r="A3" s="858" t="s">
        <v>337</v>
      </c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88" t="str">
        <f>Лист1!K4</f>
        <v>(Лит. А )</v>
      </c>
      <c r="V3" s="888"/>
      <c r="W3" s="888"/>
      <c r="X3" s="888"/>
      <c r="Y3" s="888"/>
      <c r="Z3" s="888"/>
      <c r="AA3" s="888"/>
      <c r="AB3" s="888"/>
      <c r="AC3" s="888"/>
      <c r="AD3" s="888"/>
    </row>
    <row r="4" spans="1:30" ht="12.75">
      <c r="A4" s="885" t="s">
        <v>262</v>
      </c>
      <c r="B4" s="885"/>
      <c r="C4" s="885"/>
      <c r="D4" s="885"/>
      <c r="E4" s="885"/>
      <c r="F4" s="885"/>
      <c r="G4" s="885"/>
      <c r="H4" s="885"/>
      <c r="I4" s="885"/>
      <c r="J4" s="885"/>
      <c r="K4" s="885"/>
      <c r="L4" s="885"/>
      <c r="M4" s="885"/>
      <c r="N4" s="885"/>
      <c r="O4" s="885"/>
      <c r="P4" s="885"/>
      <c r="Q4" s="885"/>
      <c r="R4" s="885"/>
      <c r="S4" s="885"/>
      <c r="T4" s="885"/>
      <c r="U4" s="885"/>
      <c r="V4" s="885"/>
      <c r="W4" s="885"/>
      <c r="X4" s="885"/>
      <c r="Y4" s="885"/>
      <c r="Z4" s="885"/>
      <c r="AA4" s="885"/>
      <c r="AB4" s="885"/>
      <c r="AC4" s="885"/>
      <c r="AD4" s="885"/>
    </row>
    <row r="5" spans="1:30" ht="15">
      <c r="A5" s="858" t="s">
        <v>336</v>
      </c>
      <c r="B5" s="858"/>
      <c r="C5" s="858"/>
      <c r="D5" s="858"/>
      <c r="E5" s="858"/>
      <c r="F5" s="858"/>
      <c r="G5" s="858"/>
      <c r="H5" s="858"/>
      <c r="I5" s="858"/>
      <c r="J5" s="858"/>
      <c r="K5" s="858"/>
      <c r="L5" s="858"/>
      <c r="M5" s="858"/>
      <c r="N5" s="858"/>
      <c r="O5" s="858"/>
      <c r="P5" s="858"/>
      <c r="Q5" s="858"/>
      <c r="R5" s="858"/>
      <c r="S5" s="858"/>
      <c r="T5" s="858"/>
      <c r="U5" s="888"/>
      <c r="V5" s="888"/>
      <c r="W5" s="888"/>
      <c r="X5" s="888"/>
      <c r="Y5" s="888"/>
      <c r="Z5" s="888"/>
      <c r="AA5" s="888"/>
      <c r="AB5" s="888"/>
      <c r="AC5" s="888"/>
      <c r="AD5" s="888"/>
    </row>
    <row r="6" spans="1:30" ht="12.75">
      <c r="A6" s="885" t="s">
        <v>263</v>
      </c>
      <c r="B6" s="885"/>
      <c r="C6" s="885"/>
      <c r="D6" s="885"/>
      <c r="E6" s="885"/>
      <c r="F6" s="885"/>
      <c r="G6" s="885"/>
      <c r="H6" s="885"/>
      <c r="I6" s="885"/>
      <c r="J6" s="885"/>
      <c r="K6" s="885"/>
      <c r="L6" s="885"/>
      <c r="M6" s="885"/>
      <c r="N6" s="885"/>
      <c r="O6" s="885"/>
      <c r="P6" s="885"/>
      <c r="Q6" s="885"/>
      <c r="R6" s="885"/>
      <c r="S6" s="885"/>
      <c r="T6" s="885"/>
      <c r="U6" s="885"/>
      <c r="V6" s="885"/>
      <c r="W6" s="885"/>
      <c r="X6" s="885"/>
      <c r="Y6" s="885"/>
      <c r="Z6" s="885"/>
      <c r="AA6" s="885"/>
      <c r="AB6" s="885"/>
      <c r="AC6" s="885"/>
      <c r="AD6" s="885"/>
    </row>
    <row r="7" spans="1:30" ht="15.75">
      <c r="A7" s="886" t="s">
        <v>109</v>
      </c>
      <c r="B7" s="886"/>
      <c r="C7" s="886"/>
      <c r="D7" s="886"/>
      <c r="E7" s="886"/>
      <c r="F7" s="886"/>
      <c r="G7" s="886"/>
      <c r="H7" s="886"/>
      <c r="I7" s="886"/>
      <c r="J7" s="886"/>
      <c r="K7" s="886"/>
      <c r="L7" s="886"/>
      <c r="M7" s="886"/>
      <c r="N7" s="886"/>
      <c r="O7" s="886"/>
      <c r="P7" s="886"/>
      <c r="Q7" s="886"/>
      <c r="R7" s="886"/>
      <c r="S7" s="886"/>
      <c r="T7" s="886"/>
      <c r="U7" s="886"/>
      <c r="V7" s="886"/>
      <c r="W7" s="886"/>
      <c r="X7" s="886"/>
      <c r="Y7" s="886"/>
      <c r="Z7" s="886"/>
      <c r="AA7" s="886"/>
      <c r="AB7" s="886"/>
      <c r="AC7" s="886"/>
      <c r="AD7" s="886"/>
    </row>
    <row r="8" spans="1:30" ht="17.25" customHeight="1">
      <c r="A8" s="887" t="str">
        <f>Лист1!A7</f>
        <v>Забайкальский край, г. Чита, Красноармейская ул., 14</v>
      </c>
      <c r="B8" s="887"/>
      <c r="C8" s="887"/>
      <c r="D8" s="887"/>
      <c r="E8" s="887"/>
      <c r="F8" s="887"/>
      <c r="G8" s="887"/>
      <c r="H8" s="887"/>
      <c r="I8" s="887"/>
      <c r="J8" s="887"/>
      <c r="K8" s="887"/>
      <c r="L8" s="887"/>
      <c r="M8" s="887"/>
      <c r="N8" s="887"/>
      <c r="O8" s="887"/>
      <c r="P8" s="887"/>
      <c r="Q8" s="887"/>
      <c r="R8" s="887"/>
      <c r="S8" s="887"/>
      <c r="T8" s="887"/>
      <c r="U8" s="887"/>
      <c r="V8" s="887"/>
      <c r="W8" s="887"/>
      <c r="X8" s="887"/>
      <c r="Y8" s="887"/>
      <c r="Z8" s="887"/>
      <c r="AA8" s="887"/>
      <c r="AB8" s="887"/>
      <c r="AC8" s="887"/>
      <c r="AD8" s="887"/>
    </row>
    <row r="9" spans="1:30" ht="9" customHeight="1" thickBot="1">
      <c r="A9" s="876"/>
      <c r="B9" s="876"/>
      <c r="C9" s="876"/>
      <c r="D9" s="876"/>
      <c r="E9" s="876"/>
      <c r="F9" s="876"/>
      <c r="G9" s="876"/>
      <c r="H9" s="876"/>
      <c r="I9" s="876"/>
      <c r="J9" s="876"/>
      <c r="K9" s="876"/>
      <c r="L9" s="876"/>
      <c r="M9" s="876"/>
      <c r="N9" s="876"/>
      <c r="O9" s="876"/>
      <c r="P9" s="876"/>
      <c r="Q9" s="876"/>
      <c r="R9" s="876"/>
      <c r="S9" s="876"/>
      <c r="T9" s="876"/>
      <c r="U9" s="876"/>
      <c r="V9" s="876"/>
      <c r="W9" s="876"/>
      <c r="X9" s="876"/>
      <c r="Y9" s="876"/>
      <c r="Z9" s="876"/>
      <c r="AA9" s="876"/>
      <c r="AB9" s="876"/>
      <c r="AC9" s="876"/>
      <c r="AD9" s="876"/>
    </row>
    <row r="10" spans="1:30" ht="12.75" customHeight="1" thickTop="1">
      <c r="A10" s="859" t="s">
        <v>220</v>
      </c>
      <c r="B10" s="859"/>
      <c r="C10" s="859"/>
      <c r="D10" s="859"/>
      <c r="E10" s="859"/>
      <c r="F10" s="859"/>
      <c r="G10" s="859"/>
      <c r="H10" s="859"/>
      <c r="I10" s="859"/>
      <c r="J10" s="859"/>
      <c r="K10" s="859"/>
      <c r="L10" s="859"/>
      <c r="M10" s="859"/>
      <c r="N10" s="859"/>
      <c r="O10" s="882" t="str">
        <f>Лист1!G10</f>
        <v>42771-1</v>
      </c>
      <c r="P10" s="883"/>
      <c r="Q10" s="883"/>
      <c r="R10" s="883"/>
      <c r="S10" s="883"/>
      <c r="T10" s="884"/>
      <c r="U10" s="245" t="s">
        <v>264</v>
      </c>
      <c r="V10" s="245"/>
      <c r="W10" s="245"/>
      <c r="X10" s="245"/>
      <c r="Y10" s="245"/>
      <c r="Z10" s="245"/>
      <c r="AA10" s="245"/>
      <c r="AB10" s="245"/>
      <c r="AC10" s="245"/>
      <c r="AD10" s="245"/>
    </row>
    <row r="11" spans="1:30" ht="12.75" customHeight="1">
      <c r="A11" s="859" t="s">
        <v>265</v>
      </c>
      <c r="B11" s="859"/>
      <c r="C11" s="859" t="s">
        <v>117</v>
      </c>
      <c r="D11" s="859"/>
      <c r="E11" s="859"/>
      <c r="F11" s="859"/>
      <c r="G11" s="859"/>
      <c r="H11" s="859"/>
      <c r="I11" s="859"/>
      <c r="J11" s="859"/>
      <c r="K11" s="859"/>
      <c r="L11" s="859"/>
      <c r="M11" s="859"/>
      <c r="N11" s="859"/>
      <c r="O11" s="882">
        <f>Лист1!G11</f>
        <v>70549</v>
      </c>
      <c r="P11" s="883"/>
      <c r="Q11" s="883"/>
      <c r="R11" s="883"/>
      <c r="S11" s="883"/>
      <c r="T11" s="884"/>
      <c r="U11" s="245" t="s">
        <v>117</v>
      </c>
      <c r="V11" s="245"/>
      <c r="W11" s="245"/>
      <c r="X11" s="245"/>
      <c r="Y11" s="245"/>
      <c r="Z11" s="245"/>
      <c r="AA11" s="245" t="str">
        <f>Лист1!N11</f>
        <v>Ж</v>
      </c>
      <c r="AB11" s="245"/>
      <c r="AC11" s="245"/>
      <c r="AD11" s="245"/>
    </row>
    <row r="12" spans="1:30" ht="12.75" customHeight="1">
      <c r="A12" s="891" t="s">
        <v>223</v>
      </c>
      <c r="B12" s="891"/>
      <c r="C12" s="891"/>
      <c r="D12" s="891"/>
      <c r="E12" s="891"/>
      <c r="F12" s="891"/>
      <c r="G12" s="891"/>
      <c r="H12" s="891"/>
      <c r="I12" s="891"/>
      <c r="J12" s="891"/>
      <c r="K12" s="891"/>
      <c r="L12" s="891"/>
      <c r="M12" s="891"/>
      <c r="N12" s="891"/>
      <c r="O12" s="892" t="str">
        <f>Лист1!G12</f>
        <v>42771/А</v>
      </c>
      <c r="P12" s="892"/>
      <c r="Q12" s="892"/>
      <c r="R12" s="892"/>
      <c r="S12" s="892"/>
      <c r="T12" s="892"/>
      <c r="U12" s="892"/>
      <c r="V12" s="892"/>
      <c r="W12" s="892"/>
      <c r="X12" s="892"/>
      <c r="Y12" s="892"/>
      <c r="Z12" s="892"/>
      <c r="AA12" s="892"/>
      <c r="AB12" s="892"/>
      <c r="AC12" s="892"/>
      <c r="AD12" s="892"/>
    </row>
    <row r="13" spans="1:30" ht="12.75" customHeight="1">
      <c r="A13" s="860" t="s">
        <v>119</v>
      </c>
      <c r="B13" s="860"/>
      <c r="C13" s="860"/>
      <c r="D13" s="860"/>
      <c r="E13" s="860"/>
      <c r="F13" s="860"/>
      <c r="G13" s="860"/>
      <c r="H13" s="860"/>
      <c r="I13" s="860"/>
      <c r="J13" s="860"/>
      <c r="K13" s="860"/>
      <c r="L13" s="860"/>
      <c r="M13" s="860"/>
      <c r="N13" s="860"/>
      <c r="O13" s="893"/>
      <c r="P13" s="893"/>
      <c r="Q13" s="893"/>
      <c r="R13" s="893"/>
      <c r="S13" s="893"/>
      <c r="T13" s="893"/>
      <c r="U13" s="893"/>
      <c r="V13" s="893"/>
      <c r="W13" s="893"/>
      <c r="X13" s="893"/>
      <c r="Y13" s="893"/>
      <c r="Z13" s="893"/>
      <c r="AA13" s="893"/>
      <c r="AB13" s="893"/>
      <c r="AC13" s="893"/>
      <c r="AD13" s="893"/>
    </row>
    <row r="14" spans="1:30" ht="15" customHeight="1">
      <c r="A14" s="859" t="s">
        <v>365</v>
      </c>
      <c r="B14" s="859"/>
      <c r="C14" s="859"/>
      <c r="D14" s="859"/>
      <c r="E14" s="859"/>
      <c r="F14" s="859"/>
      <c r="G14" s="859"/>
      <c r="H14" s="859"/>
      <c r="I14" s="859"/>
      <c r="J14" s="859"/>
      <c r="K14" s="859"/>
      <c r="L14" s="859"/>
      <c r="M14" s="859"/>
      <c r="N14" s="859"/>
      <c r="O14" s="245" t="s">
        <v>312</v>
      </c>
      <c r="P14" s="245"/>
      <c r="Q14" s="245"/>
      <c r="R14" s="245"/>
      <c r="S14" s="245"/>
      <c r="T14" s="245"/>
      <c r="U14" s="245" t="s">
        <v>165</v>
      </c>
      <c r="V14" s="245"/>
      <c r="W14" s="245"/>
      <c r="X14" s="245"/>
      <c r="Y14" s="245"/>
      <c r="Z14" s="245"/>
      <c r="AA14" s="245"/>
      <c r="AB14" s="245"/>
      <c r="AC14" s="245"/>
      <c r="AD14" s="245"/>
    </row>
    <row r="15" spans="1:30" ht="12.75" customHeight="1">
      <c r="A15" s="860" t="s">
        <v>266</v>
      </c>
      <c r="B15" s="860"/>
      <c r="C15" s="860"/>
      <c r="D15" s="860"/>
      <c r="E15" s="860"/>
      <c r="F15" s="860"/>
      <c r="G15" s="860"/>
      <c r="H15" s="860"/>
      <c r="I15" s="860"/>
      <c r="J15" s="860"/>
      <c r="K15" s="860"/>
      <c r="L15" s="860"/>
      <c r="M15" s="860"/>
      <c r="N15" s="860"/>
      <c r="O15" s="893" t="s">
        <v>594</v>
      </c>
      <c r="P15" s="893"/>
      <c r="Q15" s="893"/>
      <c r="R15" s="893"/>
      <c r="S15" s="893"/>
      <c r="T15" s="893"/>
      <c r="U15" s="893"/>
      <c r="V15" s="893"/>
      <c r="W15" s="893"/>
      <c r="X15" s="893"/>
      <c r="Y15" s="893"/>
      <c r="Z15" s="893"/>
      <c r="AA15" s="893"/>
      <c r="AB15" s="893"/>
      <c r="AC15" s="893"/>
      <c r="AD15" s="893"/>
    </row>
    <row r="16" spans="1:30" ht="14.25" customHeight="1">
      <c r="A16" s="860" t="s">
        <v>366</v>
      </c>
      <c r="B16" s="860"/>
      <c r="C16" s="860"/>
      <c r="D16" s="860"/>
      <c r="E16" s="860"/>
      <c r="F16" s="860"/>
      <c r="G16" s="860"/>
      <c r="H16" s="860"/>
      <c r="I16" s="860"/>
      <c r="J16" s="860"/>
      <c r="K16" s="860"/>
      <c r="L16" s="860"/>
      <c r="M16" s="860"/>
      <c r="N16" s="860"/>
      <c r="O16" s="893"/>
      <c r="P16" s="893"/>
      <c r="Q16" s="893"/>
      <c r="R16" s="893"/>
      <c r="S16" s="893"/>
      <c r="T16" s="893"/>
      <c r="U16" s="893"/>
      <c r="V16" s="893"/>
      <c r="W16" s="893"/>
      <c r="X16" s="893"/>
      <c r="Y16" s="893"/>
      <c r="Z16" s="893"/>
      <c r="AA16" s="893"/>
      <c r="AB16" s="893"/>
      <c r="AC16" s="893"/>
      <c r="AD16" s="893"/>
    </row>
    <row r="17" spans="1:30" ht="13.5" customHeight="1">
      <c r="A17" s="860" t="s">
        <v>267</v>
      </c>
      <c r="B17" s="860"/>
      <c r="C17" s="860"/>
      <c r="D17" s="860"/>
      <c r="E17" s="860"/>
      <c r="F17" s="860"/>
      <c r="G17" s="860"/>
      <c r="H17" s="860"/>
      <c r="I17" s="860"/>
      <c r="J17" s="860"/>
      <c r="K17" s="860"/>
      <c r="L17" s="860"/>
      <c r="M17" s="860"/>
      <c r="N17" s="860"/>
      <c r="O17" s="893" t="s">
        <v>136</v>
      </c>
      <c r="P17" s="893"/>
      <c r="Q17" s="893"/>
      <c r="R17" s="893"/>
      <c r="S17" s="893"/>
      <c r="T17" s="893"/>
      <c r="U17" s="893"/>
      <c r="V17" s="893"/>
      <c r="W17" s="893"/>
      <c r="X17" s="893"/>
      <c r="Y17" s="893"/>
      <c r="Z17" s="893"/>
      <c r="AA17" s="893"/>
      <c r="AB17" s="893"/>
      <c r="AC17" s="893"/>
      <c r="AD17" s="893"/>
    </row>
    <row r="18" spans="1:30" ht="14.25" customHeight="1">
      <c r="A18" s="860" t="s">
        <v>268</v>
      </c>
      <c r="B18" s="860"/>
      <c r="C18" s="860"/>
      <c r="D18" s="860"/>
      <c r="E18" s="860"/>
      <c r="F18" s="860"/>
      <c r="G18" s="860"/>
      <c r="H18" s="860"/>
      <c r="I18" s="860"/>
      <c r="J18" s="860"/>
      <c r="K18" s="860"/>
      <c r="L18" s="860"/>
      <c r="M18" s="860"/>
      <c r="N18" s="860"/>
      <c r="O18" s="893" t="s">
        <v>136</v>
      </c>
      <c r="P18" s="893"/>
      <c r="Q18" s="893"/>
      <c r="R18" s="893"/>
      <c r="S18" s="893"/>
      <c r="T18" s="893"/>
      <c r="U18" s="893"/>
      <c r="V18" s="893"/>
      <c r="W18" s="893"/>
      <c r="X18" s="893"/>
      <c r="Y18" s="893"/>
      <c r="Z18" s="893"/>
      <c r="AA18" s="893"/>
      <c r="AB18" s="893"/>
      <c r="AC18" s="893"/>
      <c r="AD18" s="893"/>
    </row>
    <row r="19" spans="1:30" ht="23.25" customHeight="1">
      <c r="A19" s="860" t="s">
        <v>313</v>
      </c>
      <c r="B19" s="860"/>
      <c r="C19" s="860"/>
      <c r="D19" s="860"/>
      <c r="E19" s="860"/>
      <c r="F19" s="860"/>
      <c r="G19" s="860"/>
      <c r="H19" s="860"/>
      <c r="I19" s="860"/>
      <c r="J19" s="860"/>
      <c r="K19" s="860"/>
      <c r="L19" s="860"/>
      <c r="M19" s="860"/>
      <c r="N19" s="860"/>
      <c r="O19" s="893">
        <v>2012</v>
      </c>
      <c r="P19" s="893"/>
      <c r="Q19" s="893"/>
      <c r="R19" s="893"/>
      <c r="S19" s="893"/>
      <c r="T19" s="893"/>
      <c r="U19" s="893"/>
      <c r="V19" s="893"/>
      <c r="W19" s="893"/>
      <c r="X19" s="893"/>
      <c r="Y19" s="893"/>
      <c r="Z19" s="893"/>
      <c r="AA19" s="893"/>
      <c r="AB19" s="893"/>
      <c r="AC19" s="893"/>
      <c r="AD19" s="893"/>
    </row>
    <row r="20" spans="1:30" ht="29.25" customHeight="1">
      <c r="A20" s="860" t="s">
        <v>122</v>
      </c>
      <c r="B20" s="860"/>
      <c r="C20" s="860"/>
      <c r="D20" s="860"/>
      <c r="E20" s="860"/>
      <c r="F20" s="860"/>
      <c r="G20" s="860"/>
      <c r="H20" s="860"/>
      <c r="I20" s="860"/>
      <c r="J20" s="860"/>
      <c r="K20" s="860"/>
      <c r="L20" s="860"/>
      <c r="M20" s="860"/>
      <c r="N20" s="860"/>
      <c r="O20" s="893"/>
      <c r="P20" s="893"/>
      <c r="Q20" s="893"/>
      <c r="R20" s="893"/>
      <c r="S20" s="893"/>
      <c r="T20" s="893"/>
      <c r="U20" s="893"/>
      <c r="V20" s="893"/>
      <c r="W20" s="893"/>
      <c r="X20" s="893"/>
      <c r="Y20" s="893"/>
      <c r="Z20" s="893"/>
      <c r="AA20" s="893"/>
      <c r="AB20" s="893"/>
      <c r="AC20" s="893"/>
      <c r="AD20" s="893"/>
    </row>
    <row r="21" spans="1:30" ht="14.25" customHeight="1">
      <c r="A21" s="860" t="s">
        <v>269</v>
      </c>
      <c r="B21" s="860"/>
      <c r="C21" s="860"/>
      <c r="D21" s="860"/>
      <c r="E21" s="860"/>
      <c r="F21" s="860"/>
      <c r="G21" s="860"/>
      <c r="H21" s="860"/>
      <c r="I21" s="860"/>
      <c r="J21" s="860"/>
      <c r="K21" s="860"/>
      <c r="L21" s="860"/>
      <c r="M21" s="860"/>
      <c r="N21" s="860"/>
      <c r="O21" s="893"/>
      <c r="P21" s="893"/>
      <c r="Q21" s="893"/>
      <c r="R21" s="893"/>
      <c r="S21" s="893"/>
      <c r="T21" s="893"/>
      <c r="U21" s="893"/>
      <c r="V21" s="893"/>
      <c r="W21" s="893"/>
      <c r="X21" s="893"/>
      <c r="Y21" s="893"/>
      <c r="Z21" s="893"/>
      <c r="AA21" s="893"/>
      <c r="AB21" s="893"/>
      <c r="AC21" s="893"/>
      <c r="AD21" s="893"/>
    </row>
    <row r="22" spans="1:30" ht="12" customHeight="1">
      <c r="A22" s="859" t="s">
        <v>123</v>
      </c>
      <c r="B22" s="859"/>
      <c r="C22" s="859"/>
      <c r="D22" s="859"/>
      <c r="E22" s="859"/>
      <c r="F22" s="859"/>
      <c r="G22" s="859"/>
      <c r="H22" s="859"/>
      <c r="I22" s="859"/>
      <c r="J22" s="859"/>
      <c r="K22" s="859"/>
      <c r="L22" s="859"/>
      <c r="M22" s="859"/>
      <c r="N22" s="859"/>
      <c r="O22" s="890"/>
      <c r="P22" s="890"/>
      <c r="Q22" s="890"/>
      <c r="R22" s="890"/>
      <c r="S22" s="890"/>
      <c r="T22" s="890"/>
      <c r="U22" s="890" t="s">
        <v>124</v>
      </c>
      <c r="V22" s="890"/>
      <c r="W22" s="890"/>
      <c r="X22" s="890"/>
      <c r="Y22" s="890"/>
      <c r="Z22" s="890"/>
      <c r="AA22" s="890"/>
      <c r="AB22" s="890"/>
      <c r="AC22" s="890"/>
      <c r="AD22" s="890"/>
    </row>
    <row r="23" spans="1:30" ht="31.5" customHeight="1">
      <c r="A23" s="889" t="s">
        <v>251</v>
      </c>
      <c r="B23" s="889"/>
      <c r="C23" s="889"/>
      <c r="D23" s="889"/>
      <c r="E23" s="889"/>
      <c r="F23" s="889"/>
      <c r="G23" s="889"/>
      <c r="H23" s="889"/>
      <c r="I23" s="889"/>
      <c r="J23" s="889"/>
      <c r="K23" s="889"/>
      <c r="L23" s="889"/>
      <c r="M23" s="889"/>
      <c r="N23" s="889"/>
      <c r="O23" s="889"/>
      <c r="P23" s="889"/>
      <c r="Q23" s="889"/>
      <c r="R23" s="889"/>
      <c r="S23" s="889"/>
      <c r="T23" s="889"/>
      <c r="U23" s="889"/>
      <c r="V23" s="889"/>
      <c r="W23" s="889"/>
      <c r="X23" s="889"/>
      <c r="Y23" s="889"/>
      <c r="Z23" s="889"/>
      <c r="AA23" s="889"/>
      <c r="AB23" s="889"/>
      <c r="AC23" s="889"/>
      <c r="AD23" s="889"/>
    </row>
    <row r="24" spans="1:30" ht="54" customHeight="1">
      <c r="A24" s="875" t="s">
        <v>338</v>
      </c>
      <c r="B24" s="875"/>
      <c r="C24" s="875" t="s">
        <v>339</v>
      </c>
      <c r="D24" s="875"/>
      <c r="E24" s="875"/>
      <c r="F24" s="875" t="s">
        <v>329</v>
      </c>
      <c r="G24" s="875"/>
      <c r="H24" s="875"/>
      <c r="I24" s="875"/>
      <c r="J24" s="875"/>
      <c r="K24" s="875"/>
      <c r="L24" s="875"/>
      <c r="M24" s="875"/>
      <c r="N24" s="875"/>
      <c r="O24" s="875"/>
      <c r="P24" s="875"/>
      <c r="Q24" s="875"/>
      <c r="R24" s="875"/>
      <c r="S24" s="875" t="s">
        <v>270</v>
      </c>
      <c r="T24" s="875"/>
      <c r="U24" s="875"/>
      <c r="V24" s="875"/>
      <c r="W24" s="875"/>
      <c r="X24" s="875"/>
      <c r="Y24" s="875"/>
      <c r="Z24" s="875" t="s">
        <v>314</v>
      </c>
      <c r="AA24" s="875"/>
      <c r="AB24" s="875"/>
      <c r="AC24" s="875"/>
      <c r="AD24" s="875"/>
    </row>
    <row r="25" spans="1:30" ht="15" customHeight="1">
      <c r="A25" s="874"/>
      <c r="B25" s="875"/>
      <c r="C25" s="875"/>
      <c r="D25" s="875"/>
      <c r="E25" s="875"/>
      <c r="F25" s="894" t="s">
        <v>271</v>
      </c>
      <c r="G25" s="894"/>
      <c r="H25" s="894"/>
      <c r="I25" s="894"/>
      <c r="J25" s="894"/>
      <c r="K25" s="895"/>
      <c r="L25" s="895"/>
      <c r="M25" s="895"/>
      <c r="N25" s="895"/>
      <c r="O25" s="895"/>
      <c r="P25" s="895"/>
      <c r="Q25" s="895"/>
      <c r="R25" s="896"/>
      <c r="S25" s="875"/>
      <c r="T25" s="875"/>
      <c r="U25" s="875"/>
      <c r="V25" s="875"/>
      <c r="W25" s="875"/>
      <c r="X25" s="875"/>
      <c r="Y25" s="875"/>
      <c r="Z25" s="875"/>
      <c r="AA25" s="875"/>
      <c r="AB25" s="875"/>
      <c r="AC25" s="875"/>
      <c r="AD25" s="875"/>
    </row>
    <row r="26" spans="1:30" ht="27" customHeight="1">
      <c r="A26" s="875"/>
      <c r="B26" s="875"/>
      <c r="C26" s="875"/>
      <c r="D26" s="875"/>
      <c r="E26" s="875"/>
      <c r="F26" s="894"/>
      <c r="G26" s="894"/>
      <c r="H26" s="894"/>
      <c r="I26" s="894"/>
      <c r="J26" s="894"/>
      <c r="K26" s="897"/>
      <c r="L26" s="897"/>
      <c r="M26" s="897"/>
      <c r="N26" s="897"/>
      <c r="O26" s="897"/>
      <c r="P26" s="897"/>
      <c r="Q26" s="897"/>
      <c r="R26" s="898"/>
      <c r="S26" s="875"/>
      <c r="T26" s="875"/>
      <c r="U26" s="875"/>
      <c r="V26" s="875"/>
      <c r="W26" s="875"/>
      <c r="X26" s="875"/>
      <c r="Y26" s="875"/>
      <c r="Z26" s="875"/>
      <c r="AA26" s="875"/>
      <c r="AB26" s="875"/>
      <c r="AC26" s="875"/>
      <c r="AD26" s="875"/>
    </row>
    <row r="27" spans="1:30" ht="18" customHeight="1">
      <c r="A27" s="874"/>
      <c r="B27" s="875"/>
      <c r="C27" s="875"/>
      <c r="D27" s="875"/>
      <c r="E27" s="875"/>
      <c r="F27" s="894" t="s">
        <v>271</v>
      </c>
      <c r="G27" s="894"/>
      <c r="H27" s="894"/>
      <c r="I27" s="894"/>
      <c r="J27" s="894"/>
      <c r="K27" s="895"/>
      <c r="L27" s="895"/>
      <c r="M27" s="895"/>
      <c r="N27" s="895"/>
      <c r="O27" s="895"/>
      <c r="P27" s="895"/>
      <c r="Q27" s="895"/>
      <c r="R27" s="896"/>
      <c r="S27" s="875"/>
      <c r="T27" s="875"/>
      <c r="U27" s="875"/>
      <c r="V27" s="875"/>
      <c r="W27" s="875"/>
      <c r="X27" s="875"/>
      <c r="Y27" s="875"/>
      <c r="Z27" s="875"/>
      <c r="AA27" s="875"/>
      <c r="AB27" s="875"/>
      <c r="AC27" s="875"/>
      <c r="AD27" s="875"/>
    </row>
    <row r="28" spans="1:30" ht="12.75">
      <c r="A28" s="875"/>
      <c r="B28" s="875"/>
      <c r="C28" s="875"/>
      <c r="D28" s="875"/>
      <c r="E28" s="875"/>
      <c r="F28" s="894"/>
      <c r="G28" s="894"/>
      <c r="H28" s="894"/>
      <c r="I28" s="894"/>
      <c r="J28" s="894"/>
      <c r="K28" s="897"/>
      <c r="L28" s="897"/>
      <c r="M28" s="897"/>
      <c r="N28" s="897"/>
      <c r="O28" s="897"/>
      <c r="P28" s="897"/>
      <c r="Q28" s="897"/>
      <c r="R28" s="898"/>
      <c r="S28" s="875"/>
      <c r="T28" s="875"/>
      <c r="U28" s="875"/>
      <c r="V28" s="875"/>
      <c r="W28" s="875"/>
      <c r="X28" s="875"/>
      <c r="Y28" s="875"/>
      <c r="Z28" s="875"/>
      <c r="AA28" s="875"/>
      <c r="AB28" s="875"/>
      <c r="AC28" s="875"/>
      <c r="AD28" s="875"/>
    </row>
    <row r="29" spans="1:30" ht="18" customHeight="1">
      <c r="A29" s="874"/>
      <c r="B29" s="875"/>
      <c r="C29" s="875"/>
      <c r="D29" s="875"/>
      <c r="E29" s="875"/>
      <c r="F29" s="894" t="s">
        <v>271</v>
      </c>
      <c r="G29" s="894"/>
      <c r="H29" s="894"/>
      <c r="I29" s="894"/>
      <c r="J29" s="894"/>
      <c r="K29" s="895"/>
      <c r="L29" s="895"/>
      <c r="M29" s="895"/>
      <c r="N29" s="895"/>
      <c r="O29" s="895"/>
      <c r="P29" s="895"/>
      <c r="Q29" s="895"/>
      <c r="R29" s="896"/>
      <c r="S29" s="875"/>
      <c r="T29" s="875"/>
      <c r="U29" s="875"/>
      <c r="V29" s="875"/>
      <c r="W29" s="875"/>
      <c r="X29" s="875"/>
      <c r="Y29" s="875"/>
      <c r="Z29" s="875"/>
      <c r="AA29" s="875"/>
      <c r="AB29" s="875"/>
      <c r="AC29" s="875"/>
      <c r="AD29" s="875"/>
    </row>
    <row r="30" spans="1:30" ht="12.75">
      <c r="A30" s="875"/>
      <c r="B30" s="875"/>
      <c r="C30" s="875"/>
      <c r="D30" s="875"/>
      <c r="E30" s="875"/>
      <c r="F30" s="894"/>
      <c r="G30" s="894"/>
      <c r="H30" s="894"/>
      <c r="I30" s="894"/>
      <c r="J30" s="894"/>
      <c r="K30" s="897"/>
      <c r="L30" s="897"/>
      <c r="M30" s="897"/>
      <c r="N30" s="897"/>
      <c r="O30" s="897"/>
      <c r="P30" s="897"/>
      <c r="Q30" s="897"/>
      <c r="R30" s="898"/>
      <c r="S30" s="875"/>
      <c r="T30" s="875"/>
      <c r="U30" s="875"/>
      <c r="V30" s="875"/>
      <c r="W30" s="875"/>
      <c r="X30" s="875"/>
      <c r="Y30" s="875"/>
      <c r="Z30" s="875"/>
      <c r="AA30" s="875"/>
      <c r="AB30" s="875"/>
      <c r="AC30" s="875"/>
      <c r="AD30" s="875"/>
    </row>
    <row r="31" spans="1:30" ht="23.25" customHeight="1">
      <c r="A31" s="873" t="s">
        <v>272</v>
      </c>
      <c r="B31" s="873"/>
      <c r="C31" s="873"/>
      <c r="D31" s="873"/>
      <c r="E31" s="873"/>
      <c r="F31" s="873"/>
      <c r="G31" s="873"/>
      <c r="H31" s="873"/>
      <c r="I31" s="873"/>
      <c r="J31" s="873"/>
      <c r="K31" s="873"/>
      <c r="L31" s="873"/>
      <c r="M31" s="873"/>
      <c r="N31" s="873"/>
      <c r="O31" s="873"/>
      <c r="P31" s="873"/>
      <c r="Q31" s="873"/>
      <c r="R31" s="873"/>
      <c r="S31" s="873"/>
      <c r="T31" s="873"/>
      <c r="U31" s="873"/>
      <c r="V31" s="873"/>
      <c r="W31" s="873"/>
      <c r="X31" s="873"/>
      <c r="Y31" s="873"/>
      <c r="Z31" s="873"/>
      <c r="AA31" s="873"/>
      <c r="AB31" s="873"/>
      <c r="AC31" s="873"/>
      <c r="AD31" s="873"/>
    </row>
    <row r="32" spans="1:30" ht="23.25" customHeight="1">
      <c r="A32" s="862" t="s">
        <v>318</v>
      </c>
      <c r="B32" s="862" t="s">
        <v>321</v>
      </c>
      <c r="C32" s="862"/>
      <c r="D32" s="862" t="s">
        <v>319</v>
      </c>
      <c r="E32" s="862" t="s">
        <v>320</v>
      </c>
      <c r="F32" s="862" t="s">
        <v>322</v>
      </c>
      <c r="G32" s="862"/>
      <c r="H32" s="862" t="s">
        <v>323</v>
      </c>
      <c r="I32" s="862"/>
      <c r="J32" s="862" t="s">
        <v>335</v>
      </c>
      <c r="K32" s="862"/>
      <c r="L32" s="862" t="s">
        <v>325</v>
      </c>
      <c r="M32" s="850" t="s">
        <v>324</v>
      </c>
      <c r="N32" s="850"/>
      <c r="O32" s="850"/>
      <c r="P32" s="850"/>
      <c r="Q32" s="850"/>
      <c r="R32" s="850"/>
      <c r="S32" s="850"/>
      <c r="T32" s="850"/>
      <c r="U32" s="861" t="s">
        <v>273</v>
      </c>
      <c r="V32" s="861"/>
      <c r="W32" s="861"/>
      <c r="X32" s="861"/>
      <c r="Y32" s="861"/>
      <c r="Z32" s="861"/>
      <c r="AA32" s="863" t="s">
        <v>327</v>
      </c>
      <c r="AB32" s="864"/>
      <c r="AC32" s="863" t="s">
        <v>316</v>
      </c>
      <c r="AD32" s="864"/>
    </row>
    <row r="33" spans="1:30" ht="15" customHeight="1">
      <c r="A33" s="862"/>
      <c r="B33" s="862"/>
      <c r="C33" s="862"/>
      <c r="D33" s="862"/>
      <c r="E33" s="862"/>
      <c r="F33" s="862"/>
      <c r="G33" s="862"/>
      <c r="H33" s="862"/>
      <c r="I33" s="862"/>
      <c r="J33" s="862"/>
      <c r="K33" s="862"/>
      <c r="L33" s="862"/>
      <c r="M33" s="862" t="s">
        <v>296</v>
      </c>
      <c r="N33" s="850" t="s">
        <v>328</v>
      </c>
      <c r="O33" s="850"/>
      <c r="P33" s="850"/>
      <c r="Q33" s="850"/>
      <c r="R33" s="850"/>
      <c r="S33" s="850"/>
      <c r="T33" s="862" t="s">
        <v>326</v>
      </c>
      <c r="U33" s="861" t="s">
        <v>317</v>
      </c>
      <c r="V33" s="861"/>
      <c r="W33" s="861"/>
      <c r="X33" s="861" t="s">
        <v>593</v>
      </c>
      <c r="Y33" s="861"/>
      <c r="Z33" s="861"/>
      <c r="AA33" s="865"/>
      <c r="AB33" s="866"/>
      <c r="AC33" s="865"/>
      <c r="AD33" s="866"/>
    </row>
    <row r="34" spans="1:30" ht="33.75" customHeight="1" hidden="1">
      <c r="A34" s="862"/>
      <c r="B34" s="862"/>
      <c r="C34" s="862"/>
      <c r="D34" s="862"/>
      <c r="E34" s="862"/>
      <c r="F34" s="862"/>
      <c r="G34" s="862"/>
      <c r="H34" s="862"/>
      <c r="I34" s="862"/>
      <c r="J34" s="862"/>
      <c r="K34" s="862"/>
      <c r="L34" s="862"/>
      <c r="M34" s="862"/>
      <c r="N34" s="91"/>
      <c r="O34" s="91"/>
      <c r="P34" s="91"/>
      <c r="Q34" s="91"/>
      <c r="R34" s="91"/>
      <c r="S34" s="92"/>
      <c r="T34" s="862"/>
      <c r="U34" s="861"/>
      <c r="V34" s="861"/>
      <c r="W34" s="861"/>
      <c r="X34" s="861"/>
      <c r="Y34" s="861"/>
      <c r="Z34" s="861"/>
      <c r="AA34" s="865"/>
      <c r="AB34" s="866"/>
      <c r="AC34" s="865"/>
      <c r="AD34" s="866"/>
    </row>
    <row r="35" spans="1:30" ht="42.75" customHeight="1">
      <c r="A35" s="862"/>
      <c r="B35" s="862"/>
      <c r="C35" s="862"/>
      <c r="D35" s="862"/>
      <c r="E35" s="862"/>
      <c r="F35" s="862"/>
      <c r="G35" s="862"/>
      <c r="H35" s="862"/>
      <c r="I35" s="862"/>
      <c r="J35" s="862"/>
      <c r="K35" s="862"/>
      <c r="L35" s="862"/>
      <c r="M35" s="862"/>
      <c r="N35" s="869" t="s">
        <v>330</v>
      </c>
      <c r="O35" s="869" t="s">
        <v>331</v>
      </c>
      <c r="P35" s="869" t="s">
        <v>206</v>
      </c>
      <c r="Q35" s="869" t="s">
        <v>332</v>
      </c>
      <c r="R35" s="869" t="s">
        <v>333</v>
      </c>
      <c r="S35" s="869" t="s">
        <v>334</v>
      </c>
      <c r="T35" s="862"/>
      <c r="U35" s="861"/>
      <c r="V35" s="861"/>
      <c r="W35" s="861"/>
      <c r="X35" s="861"/>
      <c r="Y35" s="861"/>
      <c r="Z35" s="861"/>
      <c r="AA35" s="867"/>
      <c r="AB35" s="868"/>
      <c r="AC35" s="867"/>
      <c r="AD35" s="868"/>
    </row>
    <row r="36" spans="1:30" ht="12.75">
      <c r="A36" s="862"/>
      <c r="B36" s="862"/>
      <c r="C36" s="862"/>
      <c r="D36" s="862"/>
      <c r="E36" s="862"/>
      <c r="F36" s="862"/>
      <c r="G36" s="862"/>
      <c r="H36" s="862"/>
      <c r="I36" s="862"/>
      <c r="J36" s="862"/>
      <c r="K36" s="862"/>
      <c r="L36" s="862"/>
      <c r="M36" s="862"/>
      <c r="N36" s="869"/>
      <c r="O36" s="869"/>
      <c r="P36" s="869"/>
      <c r="Q36" s="869"/>
      <c r="R36" s="869"/>
      <c r="S36" s="869"/>
      <c r="T36" s="862"/>
      <c r="U36" s="861"/>
      <c r="V36" s="861"/>
      <c r="W36" s="861"/>
      <c r="X36" s="861"/>
      <c r="Y36" s="861"/>
      <c r="Z36" s="861"/>
      <c r="AA36" s="856" t="s">
        <v>315</v>
      </c>
      <c r="AB36" s="857"/>
      <c r="AC36" s="856" t="s">
        <v>315</v>
      </c>
      <c r="AD36" s="857"/>
    </row>
    <row r="37" spans="1:30" ht="12.75" customHeight="1">
      <c r="A37" s="870" t="str">
        <f>Лист1!G29</f>
        <v>03.12.2012г. </v>
      </c>
      <c r="B37" s="848" t="str">
        <f>Лист4!A10</f>
        <v>А</v>
      </c>
      <c r="C37" s="848"/>
      <c r="D37" s="93">
        <f>Лист2!V8</f>
        <v>16</v>
      </c>
      <c r="E37" s="93">
        <v>1</v>
      </c>
      <c r="F37" s="850">
        <f>Лист2!L12</f>
        <v>3793.3698999999992</v>
      </c>
      <c r="G37" s="850"/>
      <c r="H37" s="855">
        <f>Лист2!F11</f>
        <v>122990</v>
      </c>
      <c r="I37" s="850"/>
      <c r="J37" s="850" t="s">
        <v>592</v>
      </c>
      <c r="K37" s="850"/>
      <c r="L37" s="846" t="str">
        <f>'ТО зд1'!I42</f>
        <v>0</v>
      </c>
      <c r="M37" s="844">
        <f>Лист2!J13</f>
        <v>31343.9</v>
      </c>
      <c r="N37" s="844">
        <f>Лист2!T15</f>
        <v>22087.4</v>
      </c>
      <c r="O37" s="844">
        <f>Лист2!L16</f>
        <v>21561.2</v>
      </c>
      <c r="P37" s="844">
        <f>Лист2!V16</f>
        <v>11186.6</v>
      </c>
      <c r="Q37" s="844"/>
      <c r="R37" s="844"/>
      <c r="S37" s="878"/>
      <c r="T37" s="93"/>
      <c r="U37" s="245">
        <f>Стоим1!P17</f>
        <v>5660356</v>
      </c>
      <c r="V37" s="245"/>
      <c r="W37" s="245"/>
      <c r="X37" s="854">
        <f>Стоим1!U17</f>
        <v>253583948.80000004</v>
      </c>
      <c r="Y37" s="245"/>
      <c r="Z37" s="245"/>
      <c r="AA37" s="853"/>
      <c r="AB37" s="852"/>
      <c r="AC37" s="853"/>
      <c r="AD37" s="852"/>
    </row>
    <row r="38" spans="1:30" ht="19.5" customHeight="1">
      <c r="A38" s="871"/>
      <c r="B38" s="848"/>
      <c r="C38" s="848"/>
      <c r="D38" s="93"/>
      <c r="E38" s="93"/>
      <c r="F38" s="849"/>
      <c r="G38" s="849"/>
      <c r="H38" s="855"/>
      <c r="I38" s="850"/>
      <c r="J38" s="850"/>
      <c r="K38" s="850"/>
      <c r="L38" s="847"/>
      <c r="M38" s="845"/>
      <c r="N38" s="845"/>
      <c r="O38" s="845"/>
      <c r="P38" s="845"/>
      <c r="Q38" s="845"/>
      <c r="R38" s="845"/>
      <c r="S38" s="879"/>
      <c r="T38" s="93"/>
      <c r="U38" s="245"/>
      <c r="V38" s="245"/>
      <c r="W38" s="245"/>
      <c r="X38" s="245"/>
      <c r="Y38" s="245"/>
      <c r="Z38" s="245"/>
      <c r="AA38" s="851"/>
      <c r="AB38" s="852"/>
      <c r="AC38" s="851"/>
      <c r="AD38" s="852"/>
    </row>
    <row r="39" spans="1:30" ht="12.75">
      <c r="A39" s="871"/>
      <c r="B39" s="848"/>
      <c r="C39" s="848"/>
      <c r="D39" s="93"/>
      <c r="E39" s="93"/>
      <c r="F39" s="849"/>
      <c r="G39" s="849"/>
      <c r="H39" s="850"/>
      <c r="I39" s="850"/>
      <c r="J39" s="850"/>
      <c r="K39" s="850"/>
      <c r="L39" s="91"/>
      <c r="M39" s="91"/>
      <c r="N39" s="91"/>
      <c r="O39" s="91"/>
      <c r="P39" s="91"/>
      <c r="Q39" s="91"/>
      <c r="R39" s="91"/>
      <c r="S39" s="93"/>
      <c r="T39" s="93"/>
      <c r="U39" s="245"/>
      <c r="V39" s="245"/>
      <c r="W39" s="245"/>
      <c r="X39" s="245"/>
      <c r="Y39" s="245"/>
      <c r="Z39" s="245"/>
      <c r="AA39" s="851"/>
      <c r="AB39" s="852"/>
      <c r="AC39" s="851"/>
      <c r="AD39" s="852"/>
    </row>
    <row r="40" spans="1:30" ht="12.75">
      <c r="A40" s="871"/>
      <c r="B40" s="848"/>
      <c r="C40" s="848"/>
      <c r="D40" s="93"/>
      <c r="E40" s="93"/>
      <c r="F40" s="849"/>
      <c r="G40" s="849"/>
      <c r="H40" s="850"/>
      <c r="I40" s="850"/>
      <c r="J40" s="850"/>
      <c r="K40" s="850"/>
      <c r="L40" s="91"/>
      <c r="M40" s="91"/>
      <c r="N40" s="91"/>
      <c r="O40" s="91"/>
      <c r="P40" s="91"/>
      <c r="Q40" s="91"/>
      <c r="R40" s="91"/>
      <c r="S40" s="93"/>
      <c r="T40" s="93"/>
      <c r="U40" s="245"/>
      <c r="V40" s="245"/>
      <c r="W40" s="245"/>
      <c r="X40" s="245"/>
      <c r="Y40" s="245"/>
      <c r="Z40" s="245"/>
      <c r="AA40" s="851"/>
      <c r="AB40" s="852"/>
      <c r="AC40" s="851"/>
      <c r="AD40" s="852"/>
    </row>
    <row r="41" spans="1:30" ht="12.75">
      <c r="A41" s="872"/>
      <c r="B41" s="848"/>
      <c r="C41" s="848"/>
      <c r="D41" s="93"/>
      <c r="E41" s="93"/>
      <c r="F41" s="849"/>
      <c r="G41" s="849"/>
      <c r="H41" s="850"/>
      <c r="I41" s="850"/>
      <c r="J41" s="850"/>
      <c r="K41" s="850"/>
      <c r="L41" s="91"/>
      <c r="M41" s="91"/>
      <c r="N41" s="91"/>
      <c r="O41" s="91"/>
      <c r="P41" s="91"/>
      <c r="Q41" s="91"/>
      <c r="R41" s="91"/>
      <c r="S41" s="93"/>
      <c r="T41" s="93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</row>
    <row r="42" spans="1:30" ht="12.75">
      <c r="A42" s="87"/>
      <c r="B42" s="87"/>
      <c r="C42" s="87"/>
      <c r="D42" s="87"/>
      <c r="E42" s="87"/>
      <c r="F42" s="87"/>
      <c r="G42" s="82"/>
      <c r="H42" s="87"/>
      <c r="I42" s="89"/>
      <c r="J42" s="86"/>
      <c r="K42" s="83"/>
      <c r="L42" s="88"/>
      <c r="M42" s="83"/>
      <c r="N42" s="81"/>
      <c r="O42" s="90"/>
      <c r="P42" s="94"/>
      <c r="Q42" s="86"/>
      <c r="R42" s="82"/>
      <c r="S42" s="87"/>
      <c r="T42" s="87"/>
      <c r="U42" s="65"/>
      <c r="Z42" s="65"/>
      <c r="AA42" s="65"/>
      <c r="AB42" s="65"/>
      <c r="AC42" s="65"/>
      <c r="AD42" s="65"/>
    </row>
    <row r="43" spans="1:30" ht="12.75">
      <c r="A43" s="87"/>
      <c r="B43" s="87"/>
      <c r="C43" s="87"/>
      <c r="D43" s="87"/>
      <c r="E43" s="87"/>
      <c r="F43" s="87"/>
      <c r="G43" s="82"/>
      <c r="H43" s="87"/>
      <c r="I43" s="87"/>
      <c r="J43" s="86"/>
      <c r="K43" s="81"/>
      <c r="L43" s="78"/>
      <c r="M43" s="83"/>
      <c r="N43" s="81"/>
      <c r="O43" s="78"/>
      <c r="P43" s="94"/>
      <c r="Q43" s="86"/>
      <c r="R43" s="82"/>
      <c r="S43" s="87"/>
      <c r="T43" s="87"/>
      <c r="U43" s="65"/>
      <c r="Z43" s="65"/>
      <c r="AA43" s="65"/>
      <c r="AB43" s="65"/>
      <c r="AC43" s="65"/>
      <c r="AD43" s="65"/>
    </row>
    <row r="44" spans="1:30" ht="12.75">
      <c r="A44" s="87"/>
      <c r="B44" s="87"/>
      <c r="C44" s="87"/>
      <c r="D44" s="87"/>
      <c r="E44" s="87"/>
      <c r="F44" s="87"/>
      <c r="G44" s="82"/>
      <c r="H44" s="87"/>
      <c r="I44" s="87"/>
      <c r="J44" s="86"/>
      <c r="K44" s="85"/>
      <c r="L44" s="85"/>
      <c r="M44" s="83"/>
      <c r="N44" s="84"/>
      <c r="O44" s="81"/>
      <c r="P44" s="94"/>
      <c r="Q44" s="86"/>
      <c r="R44" s="82"/>
      <c r="S44" s="87"/>
      <c r="T44" s="87"/>
      <c r="U44" s="65"/>
      <c r="Z44" s="65"/>
      <c r="AA44" s="65"/>
      <c r="AB44" s="65"/>
      <c r="AC44" s="65"/>
      <c r="AD44" s="65"/>
    </row>
    <row r="45" spans="1:30" ht="12.75">
      <c r="A45" s="87"/>
      <c r="B45" s="87"/>
      <c r="C45" s="87"/>
      <c r="D45" s="87"/>
      <c r="E45" s="87"/>
      <c r="F45" s="87"/>
      <c r="G45" s="82"/>
      <c r="H45" s="87"/>
      <c r="I45" s="87"/>
      <c r="J45" s="86"/>
      <c r="K45" s="87"/>
      <c r="L45" s="87"/>
      <c r="M45" s="89"/>
      <c r="N45" s="81"/>
      <c r="O45" s="85"/>
      <c r="P45" s="94"/>
      <c r="Q45" s="86"/>
      <c r="R45" s="82"/>
      <c r="S45" s="87"/>
      <c r="T45" s="87"/>
      <c r="U45" s="65"/>
      <c r="Z45" s="65"/>
      <c r="AA45" s="65"/>
      <c r="AB45" s="65"/>
      <c r="AC45" s="65"/>
      <c r="AD45" s="65"/>
    </row>
    <row r="46" spans="1:30" ht="12.75">
      <c r="A46" s="87"/>
      <c r="B46" s="87"/>
      <c r="C46" s="87"/>
      <c r="D46" s="87"/>
      <c r="E46" s="87"/>
      <c r="F46" s="87"/>
      <c r="G46" s="82"/>
      <c r="H46" s="87"/>
      <c r="I46" s="87"/>
      <c r="J46" s="86"/>
      <c r="K46" s="87"/>
      <c r="L46" s="87"/>
      <c r="M46" s="87"/>
      <c r="N46" s="78"/>
      <c r="O46" s="87"/>
      <c r="P46" s="94"/>
      <c r="Q46" s="86"/>
      <c r="R46" s="82"/>
      <c r="S46" s="87"/>
      <c r="T46" s="87"/>
      <c r="U46" s="65"/>
      <c r="Z46" s="65"/>
      <c r="AA46" s="65"/>
      <c r="AB46" s="65"/>
      <c r="AC46" s="65"/>
      <c r="AD46" s="65"/>
    </row>
    <row r="47" spans="1:30" ht="12.75">
      <c r="A47" s="87"/>
      <c r="B47" s="87"/>
      <c r="C47" s="87"/>
      <c r="D47" s="87"/>
      <c r="E47" s="87"/>
      <c r="F47" s="87"/>
      <c r="G47" s="82"/>
      <c r="H47" s="87"/>
      <c r="I47" s="87"/>
      <c r="J47" s="86"/>
      <c r="K47" s="87"/>
      <c r="L47" s="87"/>
      <c r="M47" s="87"/>
      <c r="N47" s="78"/>
      <c r="O47" s="87"/>
      <c r="P47" s="94"/>
      <c r="Q47" s="86"/>
      <c r="R47" s="82"/>
      <c r="S47" s="87"/>
      <c r="T47" s="87"/>
      <c r="U47" s="65"/>
      <c r="Z47" s="65"/>
      <c r="AA47" s="65"/>
      <c r="AB47" s="65"/>
      <c r="AC47" s="65"/>
      <c r="AD47" s="65"/>
    </row>
    <row r="48" spans="1:21" ht="12.75">
      <c r="A48" s="87"/>
      <c r="B48" s="87"/>
      <c r="C48" s="87"/>
      <c r="D48" s="87"/>
      <c r="E48" s="87"/>
      <c r="F48" s="87"/>
      <c r="G48" s="82"/>
      <c r="H48" s="87"/>
      <c r="I48" s="87"/>
      <c r="J48" s="86"/>
      <c r="K48" s="87"/>
      <c r="L48" s="87"/>
      <c r="M48" s="87"/>
      <c r="N48" s="78"/>
      <c r="O48" s="87"/>
      <c r="P48" s="94"/>
      <c r="Q48" s="86"/>
      <c r="R48" s="82"/>
      <c r="S48" s="87"/>
      <c r="T48" s="87"/>
      <c r="U48" s="65"/>
    </row>
    <row r="49" spans="1:21" ht="12.75">
      <c r="A49" s="87"/>
      <c r="B49" s="87"/>
      <c r="C49" s="87"/>
      <c r="D49" s="87"/>
      <c r="E49" s="87"/>
      <c r="F49" s="87"/>
      <c r="G49" s="82"/>
      <c r="H49" s="87"/>
      <c r="I49" s="87"/>
      <c r="J49" s="86"/>
      <c r="K49" s="87"/>
      <c r="L49" s="87"/>
      <c r="M49" s="87"/>
      <c r="N49" s="85"/>
      <c r="O49" s="87"/>
      <c r="P49" s="94"/>
      <c r="Q49" s="86"/>
      <c r="R49" s="82"/>
      <c r="S49" s="87"/>
      <c r="T49" s="87"/>
      <c r="U49" s="65"/>
    </row>
    <row r="50" spans="1:21" ht="12.75">
      <c r="A50" s="877"/>
      <c r="B50" s="877"/>
      <c r="C50" s="877"/>
      <c r="D50" s="877"/>
      <c r="E50" s="877"/>
      <c r="F50" s="877"/>
      <c r="G50" s="877"/>
      <c r="H50" s="877"/>
      <c r="I50" s="877"/>
      <c r="J50" s="877"/>
      <c r="K50" s="877"/>
      <c r="L50" s="877"/>
      <c r="M50" s="877"/>
      <c r="N50" s="877"/>
      <c r="O50" s="877"/>
      <c r="P50" s="877"/>
      <c r="Q50" s="877"/>
      <c r="R50" s="877"/>
      <c r="S50" s="877"/>
      <c r="T50" s="877"/>
      <c r="U50" s="65"/>
    </row>
    <row r="51" spans="1:21" ht="12.75">
      <c r="A51" s="877"/>
      <c r="B51" s="877"/>
      <c r="C51" s="877"/>
      <c r="D51" s="877"/>
      <c r="E51" s="877"/>
      <c r="F51" s="877"/>
      <c r="G51" s="877"/>
      <c r="H51" s="877"/>
      <c r="I51" s="877"/>
      <c r="J51" s="877"/>
      <c r="K51" s="877"/>
      <c r="L51" s="877"/>
      <c r="M51" s="877"/>
      <c r="N51" s="877"/>
      <c r="O51" s="877"/>
      <c r="P51" s="877"/>
      <c r="Q51" s="877"/>
      <c r="R51" s="877"/>
      <c r="S51" s="877"/>
      <c r="T51" s="877"/>
      <c r="U51" s="65"/>
    </row>
    <row r="52" spans="1:21" ht="12.75">
      <c r="A52" s="877"/>
      <c r="B52" s="877"/>
      <c r="C52" s="877"/>
      <c r="D52" s="877"/>
      <c r="E52" s="877"/>
      <c r="F52" s="877"/>
      <c r="G52" s="877"/>
      <c r="H52" s="877"/>
      <c r="I52" s="877"/>
      <c r="J52" s="877"/>
      <c r="K52" s="877"/>
      <c r="L52" s="877"/>
      <c r="M52" s="877"/>
      <c r="N52" s="877"/>
      <c r="O52" s="877"/>
      <c r="P52" s="877"/>
      <c r="Q52" s="877"/>
      <c r="R52" s="877"/>
      <c r="S52" s="877"/>
      <c r="T52" s="877"/>
      <c r="U52" s="65"/>
    </row>
    <row r="53" spans="1:21" ht="12.75">
      <c r="A53" s="877"/>
      <c r="B53" s="877"/>
      <c r="C53" s="877"/>
      <c r="D53" s="877"/>
      <c r="E53" s="877"/>
      <c r="F53" s="877"/>
      <c r="G53" s="877"/>
      <c r="H53" s="877"/>
      <c r="I53" s="877"/>
      <c r="J53" s="877"/>
      <c r="K53" s="877"/>
      <c r="L53" s="877"/>
      <c r="M53" s="877"/>
      <c r="N53" s="877"/>
      <c r="O53" s="877"/>
      <c r="P53" s="877"/>
      <c r="Q53" s="877"/>
      <c r="R53" s="877"/>
      <c r="S53" s="877"/>
      <c r="T53" s="877"/>
      <c r="U53" s="65"/>
    </row>
    <row r="54" spans="1:20" ht="12.75">
      <c r="A54" s="877"/>
      <c r="B54" s="877"/>
      <c r="C54" s="877"/>
      <c r="D54" s="877"/>
      <c r="E54" s="877"/>
      <c r="F54" s="877"/>
      <c r="G54" s="877"/>
      <c r="H54" s="877"/>
      <c r="I54" s="877"/>
      <c r="J54" s="877"/>
      <c r="K54" s="877"/>
      <c r="L54" s="877"/>
      <c r="M54" s="877"/>
      <c r="N54" s="877"/>
      <c r="O54" s="877"/>
      <c r="P54" s="877"/>
      <c r="Q54" s="877"/>
      <c r="R54" s="877"/>
      <c r="S54" s="877"/>
      <c r="T54" s="877"/>
    </row>
    <row r="55" spans="1:20" ht="12.75">
      <c r="A55" s="877"/>
      <c r="B55" s="877"/>
      <c r="C55" s="877"/>
      <c r="D55" s="877"/>
      <c r="E55" s="877"/>
      <c r="F55" s="877"/>
      <c r="G55" s="877"/>
      <c r="H55" s="877"/>
      <c r="I55" s="877"/>
      <c r="J55" s="877"/>
      <c r="K55" s="877"/>
      <c r="L55" s="877"/>
      <c r="M55" s="877"/>
      <c r="N55" s="877"/>
      <c r="O55" s="877"/>
      <c r="P55" s="877"/>
      <c r="Q55" s="877"/>
      <c r="R55" s="877"/>
      <c r="S55" s="877"/>
      <c r="T55" s="877"/>
    </row>
    <row r="56" spans="1:20" ht="12.75">
      <c r="A56" s="877"/>
      <c r="B56" s="877"/>
      <c r="C56" s="877"/>
      <c r="D56" s="877"/>
      <c r="E56" s="877"/>
      <c r="F56" s="877"/>
      <c r="G56" s="877"/>
      <c r="H56" s="877"/>
      <c r="I56" s="877"/>
      <c r="J56" s="877"/>
      <c r="K56" s="877"/>
      <c r="L56" s="877"/>
      <c r="M56" s="877"/>
      <c r="N56" s="877"/>
      <c r="O56" s="877"/>
      <c r="P56" s="877"/>
      <c r="Q56" s="877"/>
      <c r="R56" s="877"/>
      <c r="S56" s="877"/>
      <c r="T56" s="877"/>
    </row>
    <row r="57" spans="1:20" ht="12.75">
      <c r="A57" s="877"/>
      <c r="B57" s="877"/>
      <c r="C57" s="877"/>
      <c r="D57" s="877"/>
      <c r="E57" s="877"/>
      <c r="F57" s="877"/>
      <c r="G57" s="877"/>
      <c r="H57" s="877"/>
      <c r="I57" s="877"/>
      <c r="J57" s="877"/>
      <c r="K57" s="877"/>
      <c r="L57" s="877"/>
      <c r="M57" s="877"/>
      <c r="N57" s="877"/>
      <c r="O57" s="877"/>
      <c r="P57" s="877"/>
      <c r="Q57" s="877"/>
      <c r="R57" s="877"/>
      <c r="S57" s="877"/>
      <c r="T57" s="877"/>
    </row>
    <row r="58" spans="1:20" ht="12.75">
      <c r="A58" s="877"/>
      <c r="B58" s="877"/>
      <c r="C58" s="877"/>
      <c r="D58" s="877"/>
      <c r="E58" s="877"/>
      <c r="F58" s="877"/>
      <c r="G58" s="877"/>
      <c r="H58" s="877"/>
      <c r="I58" s="877"/>
      <c r="J58" s="877"/>
      <c r="K58" s="877"/>
      <c r="L58" s="877"/>
      <c r="M58" s="877"/>
      <c r="N58" s="877"/>
      <c r="O58" s="877"/>
      <c r="P58" s="877"/>
      <c r="Q58" s="877"/>
      <c r="R58" s="877"/>
      <c r="S58" s="877"/>
      <c r="T58" s="877"/>
    </row>
    <row r="59" spans="1:20" ht="12.75">
      <c r="A59" s="877"/>
      <c r="B59" s="877"/>
      <c r="C59" s="877"/>
      <c r="D59" s="877"/>
      <c r="E59" s="877"/>
      <c r="F59" s="877"/>
      <c r="G59" s="877"/>
      <c r="H59" s="877"/>
      <c r="I59" s="877"/>
      <c r="J59" s="877"/>
      <c r="K59" s="877"/>
      <c r="L59" s="877"/>
      <c r="M59" s="877"/>
      <c r="N59" s="877"/>
      <c r="O59" s="877"/>
      <c r="P59" s="877"/>
      <c r="Q59" s="877"/>
      <c r="R59" s="877"/>
      <c r="S59" s="877"/>
      <c r="T59" s="877"/>
    </row>
    <row r="60" ht="12.75">
      <c r="A60" s="79"/>
    </row>
    <row r="61" ht="12.75">
      <c r="A61" s="79"/>
    </row>
  </sheetData>
  <sheetProtection/>
  <mergeCells count="245">
    <mergeCell ref="K25:R26"/>
    <mergeCell ref="O15:AD15"/>
    <mergeCell ref="A27:B28"/>
    <mergeCell ref="F27:J28"/>
    <mergeCell ref="A24:B24"/>
    <mergeCell ref="U3:AD3"/>
    <mergeCell ref="A3:T3"/>
    <mergeCell ref="A25:B26"/>
    <mergeCell ref="O21:AD21"/>
    <mergeCell ref="O19:AD19"/>
    <mergeCell ref="A19:N19"/>
    <mergeCell ref="A16:N16"/>
    <mergeCell ref="S25:Y26"/>
    <mergeCell ref="S29:Y30"/>
    <mergeCell ref="C25:E26"/>
    <mergeCell ref="Z27:AD28"/>
    <mergeCell ref="F24:R24"/>
    <mergeCell ref="Z29:AD30"/>
    <mergeCell ref="S27:Y28"/>
    <mergeCell ref="C27:E28"/>
    <mergeCell ref="C24:E24"/>
    <mergeCell ref="F25:J26"/>
    <mergeCell ref="O16:AD16"/>
    <mergeCell ref="A22:N22"/>
    <mergeCell ref="Z24:AD24"/>
    <mergeCell ref="A17:N17"/>
    <mergeCell ref="S24:Y24"/>
    <mergeCell ref="O18:AD18"/>
    <mergeCell ref="O20:AD20"/>
    <mergeCell ref="A20:N20"/>
    <mergeCell ref="A21:N21"/>
    <mergeCell ref="F29:J30"/>
    <mergeCell ref="K27:R28"/>
    <mergeCell ref="K29:R30"/>
    <mergeCell ref="O13:AD13"/>
    <mergeCell ref="Z14:AD14"/>
    <mergeCell ref="U14:Y14"/>
    <mergeCell ref="O14:Q14"/>
    <mergeCell ref="R14:T14"/>
    <mergeCell ref="Z25:AD26"/>
    <mergeCell ref="A23:AD23"/>
    <mergeCell ref="U22:Z22"/>
    <mergeCell ref="AA22:AD22"/>
    <mergeCell ref="O22:T22"/>
    <mergeCell ref="U11:Z11"/>
    <mergeCell ref="AA11:AD11"/>
    <mergeCell ref="A12:N12"/>
    <mergeCell ref="O12:AD12"/>
    <mergeCell ref="O11:T11"/>
    <mergeCell ref="O17:AD17"/>
    <mergeCell ref="A18:N18"/>
    <mergeCell ref="AA10:AD10"/>
    <mergeCell ref="O10:T10"/>
    <mergeCell ref="A10:N10"/>
    <mergeCell ref="A4:AD4"/>
    <mergeCell ref="A6:AD6"/>
    <mergeCell ref="A7:AD7"/>
    <mergeCell ref="A8:AD8"/>
    <mergeCell ref="U5:AD5"/>
    <mergeCell ref="A1:AD1"/>
    <mergeCell ref="A2:AD2"/>
    <mergeCell ref="Q58:Q59"/>
    <mergeCell ref="R58:R59"/>
    <mergeCell ref="S58:S59"/>
    <mergeCell ref="T58:T59"/>
    <mergeCell ref="M58:M59"/>
    <mergeCell ref="N58:N59"/>
    <mergeCell ref="O58:O59"/>
    <mergeCell ref="P58:P59"/>
    <mergeCell ref="K56:K57"/>
    <mergeCell ref="L56:L57"/>
    <mergeCell ref="I58:I59"/>
    <mergeCell ref="J58:J59"/>
    <mergeCell ref="K58:K59"/>
    <mergeCell ref="L58:L59"/>
    <mergeCell ref="A58:A59"/>
    <mergeCell ref="B58:B59"/>
    <mergeCell ref="C58:C59"/>
    <mergeCell ref="D58:D59"/>
    <mergeCell ref="I56:I57"/>
    <mergeCell ref="J56:J57"/>
    <mergeCell ref="E58:E59"/>
    <mergeCell ref="F58:F59"/>
    <mergeCell ref="G58:G59"/>
    <mergeCell ref="H58:H59"/>
    <mergeCell ref="S56:S57"/>
    <mergeCell ref="T56:T57"/>
    <mergeCell ref="M56:M57"/>
    <mergeCell ref="N56:N57"/>
    <mergeCell ref="O56:O57"/>
    <mergeCell ref="P56:P57"/>
    <mergeCell ref="Q56:Q57"/>
    <mergeCell ref="R56:R57"/>
    <mergeCell ref="E56:E57"/>
    <mergeCell ref="F56:F57"/>
    <mergeCell ref="G56:G57"/>
    <mergeCell ref="H56:H57"/>
    <mergeCell ref="A56:A57"/>
    <mergeCell ref="B56:B57"/>
    <mergeCell ref="C56:C57"/>
    <mergeCell ref="D56:D57"/>
    <mergeCell ref="Q54:Q55"/>
    <mergeCell ref="R54:R55"/>
    <mergeCell ref="S54:S55"/>
    <mergeCell ref="T54:T55"/>
    <mergeCell ref="M54:M55"/>
    <mergeCell ref="N54:N55"/>
    <mergeCell ref="O54:O55"/>
    <mergeCell ref="P54:P55"/>
    <mergeCell ref="K52:K53"/>
    <mergeCell ref="L52:L53"/>
    <mergeCell ref="I54:I55"/>
    <mergeCell ref="J54:J55"/>
    <mergeCell ref="K54:K55"/>
    <mergeCell ref="L54:L55"/>
    <mergeCell ref="A54:A55"/>
    <mergeCell ref="B54:B55"/>
    <mergeCell ref="C54:C55"/>
    <mergeCell ref="D54:D55"/>
    <mergeCell ref="I52:I53"/>
    <mergeCell ref="J52:J53"/>
    <mergeCell ref="E54:E55"/>
    <mergeCell ref="F54:F55"/>
    <mergeCell ref="G54:G55"/>
    <mergeCell ref="H54:H55"/>
    <mergeCell ref="S52:S53"/>
    <mergeCell ref="T52:T53"/>
    <mergeCell ref="M52:M53"/>
    <mergeCell ref="N52:N53"/>
    <mergeCell ref="O52:O53"/>
    <mergeCell ref="P52:P53"/>
    <mergeCell ref="Q52:Q53"/>
    <mergeCell ref="R52:R53"/>
    <mergeCell ref="E52:E53"/>
    <mergeCell ref="F52:F53"/>
    <mergeCell ref="G52:G53"/>
    <mergeCell ref="H52:H53"/>
    <mergeCell ref="A52:A53"/>
    <mergeCell ref="B52:B53"/>
    <mergeCell ref="C52:C53"/>
    <mergeCell ref="D52:D53"/>
    <mergeCell ref="S37:S38"/>
    <mergeCell ref="E50:E51"/>
    <mergeCell ref="F50:F51"/>
    <mergeCell ref="G50:G51"/>
    <mergeCell ref="H50:H51"/>
    <mergeCell ref="Q50:Q51"/>
    <mergeCell ref="R50:R51"/>
    <mergeCell ref="M50:M51"/>
    <mergeCell ref="N50:N51"/>
    <mergeCell ref="O50:O51"/>
    <mergeCell ref="I50:I51"/>
    <mergeCell ref="J50:J51"/>
    <mergeCell ref="K50:K51"/>
    <mergeCell ref="L50:L51"/>
    <mergeCell ref="S50:S51"/>
    <mergeCell ref="T50:T51"/>
    <mergeCell ref="P50:P51"/>
    <mergeCell ref="A50:A51"/>
    <mergeCell ref="B50:B51"/>
    <mergeCell ref="C50:C51"/>
    <mergeCell ref="D50:D51"/>
    <mergeCell ref="AA32:AB35"/>
    <mergeCell ref="M32:T32"/>
    <mergeCell ref="E32:E36"/>
    <mergeCell ref="L32:L36"/>
    <mergeCell ref="J32:K36"/>
    <mergeCell ref="H32:I36"/>
    <mergeCell ref="A37:A41"/>
    <mergeCell ref="A31:AD31"/>
    <mergeCell ref="A29:B30"/>
    <mergeCell ref="C29:E30"/>
    <mergeCell ref="A9:AD9"/>
    <mergeCell ref="AC36:AD36"/>
    <mergeCell ref="A32:A36"/>
    <mergeCell ref="D32:D36"/>
    <mergeCell ref="U33:W36"/>
    <mergeCell ref="M33:M36"/>
    <mergeCell ref="AC32:AD35"/>
    <mergeCell ref="B32:C36"/>
    <mergeCell ref="N33:S33"/>
    <mergeCell ref="N35:N36"/>
    <mergeCell ref="O35:O36"/>
    <mergeCell ref="P35:P36"/>
    <mergeCell ref="Q35:Q36"/>
    <mergeCell ref="R35:R36"/>
    <mergeCell ref="S35:S36"/>
    <mergeCell ref="F32:G36"/>
    <mergeCell ref="AA36:AB36"/>
    <mergeCell ref="A5:T5"/>
    <mergeCell ref="A14:N14"/>
    <mergeCell ref="A15:N15"/>
    <mergeCell ref="A13:N13"/>
    <mergeCell ref="A11:N11"/>
    <mergeCell ref="X33:Z36"/>
    <mergeCell ref="T33:T36"/>
    <mergeCell ref="U32:Z32"/>
    <mergeCell ref="U10:Z10"/>
    <mergeCell ref="B38:C38"/>
    <mergeCell ref="F38:G38"/>
    <mergeCell ref="H38:I38"/>
    <mergeCell ref="J38:K38"/>
    <mergeCell ref="B37:C37"/>
    <mergeCell ref="F37:G37"/>
    <mergeCell ref="H37:I37"/>
    <mergeCell ref="J37:K37"/>
    <mergeCell ref="AA37:AB37"/>
    <mergeCell ref="AC37:AD37"/>
    <mergeCell ref="U38:W38"/>
    <mergeCell ref="X38:Z38"/>
    <mergeCell ref="AA38:AB38"/>
    <mergeCell ref="AC38:AD38"/>
    <mergeCell ref="U37:W37"/>
    <mergeCell ref="X37:Z37"/>
    <mergeCell ref="B39:C39"/>
    <mergeCell ref="F39:G39"/>
    <mergeCell ref="H39:I39"/>
    <mergeCell ref="J39:K39"/>
    <mergeCell ref="U39:W39"/>
    <mergeCell ref="X39:Z39"/>
    <mergeCell ref="AA39:AB39"/>
    <mergeCell ref="AC39:AD39"/>
    <mergeCell ref="B40:C40"/>
    <mergeCell ref="F40:G40"/>
    <mergeCell ref="H40:I40"/>
    <mergeCell ref="J40:K40"/>
    <mergeCell ref="U40:W40"/>
    <mergeCell ref="X40:Z40"/>
    <mergeCell ref="AA40:AB40"/>
    <mergeCell ref="AC40:AD40"/>
    <mergeCell ref="AA41:AB41"/>
    <mergeCell ref="AC41:AD41"/>
    <mergeCell ref="B41:C41"/>
    <mergeCell ref="F41:G41"/>
    <mergeCell ref="H41:I41"/>
    <mergeCell ref="J41:K41"/>
    <mergeCell ref="U41:W41"/>
    <mergeCell ref="X41:Z41"/>
    <mergeCell ref="R37:R38"/>
    <mergeCell ref="L37:L38"/>
    <mergeCell ref="M37:M38"/>
    <mergeCell ref="N37:N38"/>
    <mergeCell ref="O37:O38"/>
    <mergeCell ref="P37:P38"/>
    <mergeCell ref="Q37:Q38"/>
  </mergeCells>
  <printOptions/>
  <pageMargins left="0.53" right="0.28" top="0.38" bottom="0.33" header="0.14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6"/>
  <sheetViews>
    <sheetView zoomScale="135" zoomScaleNormal="135" zoomScalePageLayoutView="0" workbookViewId="0" topLeftCell="A16">
      <selection activeCell="L21" sqref="L21:L22"/>
    </sheetView>
  </sheetViews>
  <sheetFormatPr defaultColWidth="9.00390625" defaultRowHeight="12.75"/>
  <cols>
    <col min="1" max="15" width="6.00390625" style="0" customWidth="1"/>
    <col min="16" max="16" width="6.875" style="0" customWidth="1"/>
  </cols>
  <sheetData>
    <row r="1" spans="1:16" ht="19.5" customHeight="1">
      <c r="A1" s="899" t="s">
        <v>179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</row>
    <row r="2" spans="1:16" ht="15" customHeight="1">
      <c r="A2" s="875" t="s">
        <v>209</v>
      </c>
      <c r="B2" s="875"/>
      <c r="C2" s="875"/>
      <c r="D2" s="875"/>
      <c r="E2" s="875"/>
      <c r="F2" s="875"/>
      <c r="G2" s="875" t="s">
        <v>274</v>
      </c>
      <c r="H2" s="875"/>
      <c r="I2" s="875"/>
      <c r="J2" s="875"/>
      <c r="K2" s="875"/>
      <c r="L2" s="875" t="s">
        <v>275</v>
      </c>
      <c r="M2" s="875"/>
      <c r="N2" s="875"/>
      <c r="O2" s="875"/>
      <c r="P2" s="875"/>
    </row>
    <row r="3" spans="1:16" ht="22.5" customHeight="1">
      <c r="A3" s="908" t="s">
        <v>340</v>
      </c>
      <c r="B3" s="909"/>
      <c r="C3" s="909"/>
      <c r="D3" s="909"/>
      <c r="E3" s="909"/>
      <c r="F3" s="910"/>
      <c r="G3" s="875" t="s">
        <v>495</v>
      </c>
      <c r="H3" s="875"/>
      <c r="I3" s="875"/>
      <c r="J3" s="875"/>
      <c r="K3" s="875"/>
      <c r="L3" s="906"/>
      <c r="M3" s="906"/>
      <c r="N3" s="906"/>
      <c r="O3" s="906"/>
      <c r="P3" s="906"/>
    </row>
    <row r="4" spans="1:16" ht="12.75" customHeight="1">
      <c r="A4" s="907" t="s">
        <v>192</v>
      </c>
      <c r="B4" s="907"/>
      <c r="C4" s="907"/>
      <c r="D4" s="907"/>
      <c r="E4" s="907"/>
      <c r="F4" s="907"/>
      <c r="G4" s="875"/>
      <c r="H4" s="875"/>
      <c r="I4" s="875"/>
      <c r="J4" s="875"/>
      <c r="K4" s="875"/>
      <c r="L4" s="906"/>
      <c r="M4" s="906"/>
      <c r="N4" s="906"/>
      <c r="O4" s="906"/>
      <c r="P4" s="906"/>
    </row>
    <row r="5" spans="1:16" ht="12.75" customHeight="1">
      <c r="A5" s="907" t="s">
        <v>181</v>
      </c>
      <c r="B5" s="907"/>
      <c r="C5" s="907"/>
      <c r="D5" s="907"/>
      <c r="E5" s="907"/>
      <c r="F5" s="907"/>
      <c r="G5" s="875"/>
      <c r="H5" s="875"/>
      <c r="I5" s="875"/>
      <c r="J5" s="875"/>
      <c r="K5" s="875"/>
      <c r="L5" s="906"/>
      <c r="M5" s="906"/>
      <c r="N5" s="906"/>
      <c r="O5" s="906"/>
      <c r="P5" s="906"/>
    </row>
    <row r="6" spans="1:16" ht="12.75" customHeight="1">
      <c r="A6" s="907" t="s">
        <v>276</v>
      </c>
      <c r="B6" s="907"/>
      <c r="C6" s="907"/>
      <c r="D6" s="907"/>
      <c r="E6" s="907"/>
      <c r="F6" s="907"/>
      <c r="G6" s="875"/>
      <c r="H6" s="875"/>
      <c r="I6" s="875"/>
      <c r="J6" s="875"/>
      <c r="K6" s="875"/>
      <c r="L6" s="906"/>
      <c r="M6" s="906"/>
      <c r="N6" s="906"/>
      <c r="O6" s="906"/>
      <c r="P6" s="906"/>
    </row>
    <row r="7" spans="1:16" ht="21.75" customHeight="1">
      <c r="A7" s="907" t="s">
        <v>364</v>
      </c>
      <c r="B7" s="907"/>
      <c r="C7" s="907"/>
      <c r="D7" s="907"/>
      <c r="E7" s="907"/>
      <c r="F7" s="907"/>
      <c r="G7" s="875"/>
      <c r="H7" s="875"/>
      <c r="I7" s="875"/>
      <c r="J7" s="875"/>
      <c r="K7" s="875"/>
      <c r="L7" s="906"/>
      <c r="M7" s="906"/>
      <c r="N7" s="906"/>
      <c r="O7" s="906"/>
      <c r="P7" s="906"/>
    </row>
    <row r="8" spans="1:16" ht="12.75" customHeight="1">
      <c r="A8" s="907" t="s">
        <v>341</v>
      </c>
      <c r="B8" s="907"/>
      <c r="C8" s="907"/>
      <c r="D8" s="907"/>
      <c r="E8" s="907"/>
      <c r="F8" s="907"/>
      <c r="G8" s="875"/>
      <c r="H8" s="875"/>
      <c r="I8" s="875"/>
      <c r="J8" s="875"/>
      <c r="K8" s="875"/>
      <c r="L8" s="906"/>
      <c r="M8" s="906"/>
      <c r="N8" s="906"/>
      <c r="O8" s="906"/>
      <c r="P8" s="906"/>
    </row>
    <row r="9" spans="1:16" ht="12.75" customHeight="1">
      <c r="A9" s="907" t="s">
        <v>342</v>
      </c>
      <c r="B9" s="907"/>
      <c r="C9" s="907"/>
      <c r="D9" s="907"/>
      <c r="E9" s="907"/>
      <c r="F9" s="907"/>
      <c r="G9" s="875"/>
      <c r="H9" s="875"/>
      <c r="I9" s="875"/>
      <c r="J9" s="875"/>
      <c r="K9" s="875"/>
      <c r="L9" s="906"/>
      <c r="M9" s="906"/>
      <c r="N9" s="906"/>
      <c r="O9" s="906"/>
      <c r="P9" s="906"/>
    </row>
    <row r="10" spans="1:16" ht="12.75" customHeight="1">
      <c r="A10" s="907" t="s">
        <v>277</v>
      </c>
      <c r="B10" s="907"/>
      <c r="C10" s="907"/>
      <c r="D10" s="907"/>
      <c r="E10" s="907"/>
      <c r="F10" s="907"/>
      <c r="G10" s="875"/>
      <c r="H10" s="875"/>
      <c r="I10" s="875"/>
      <c r="J10" s="875"/>
      <c r="K10" s="875"/>
      <c r="L10" s="906"/>
      <c r="M10" s="906"/>
      <c r="N10" s="906"/>
      <c r="O10" s="906"/>
      <c r="P10" s="906"/>
    </row>
    <row r="11" spans="1:16" ht="12.75" customHeight="1">
      <c r="A11" s="907" t="s">
        <v>189</v>
      </c>
      <c r="B11" s="907"/>
      <c r="C11" s="907"/>
      <c r="D11" s="907"/>
      <c r="E11" s="907"/>
      <c r="F11" s="907"/>
      <c r="G11" s="875"/>
      <c r="H11" s="875"/>
      <c r="I11" s="875"/>
      <c r="J11" s="875"/>
      <c r="K11" s="875"/>
      <c r="L11" s="906"/>
      <c r="M11" s="906"/>
      <c r="N11" s="906"/>
      <c r="O11" s="906"/>
      <c r="P11" s="906"/>
    </row>
    <row r="12" spans="1:16" ht="12.75" customHeight="1">
      <c r="A12" s="907" t="s">
        <v>343</v>
      </c>
      <c r="B12" s="907"/>
      <c r="C12" s="907"/>
      <c r="D12" s="907"/>
      <c r="E12" s="907"/>
      <c r="F12" s="907"/>
      <c r="G12" s="875"/>
      <c r="H12" s="875"/>
      <c r="I12" s="875"/>
      <c r="J12" s="875"/>
      <c r="K12" s="875"/>
      <c r="L12" s="906"/>
      <c r="M12" s="906"/>
      <c r="N12" s="906"/>
      <c r="O12" s="906"/>
      <c r="P12" s="906"/>
    </row>
    <row r="13" spans="1:16" ht="12.75" customHeight="1">
      <c r="A13" s="907" t="s">
        <v>278</v>
      </c>
      <c r="B13" s="907"/>
      <c r="C13" s="907"/>
      <c r="D13" s="907"/>
      <c r="E13" s="907"/>
      <c r="F13" s="907"/>
      <c r="G13" s="875"/>
      <c r="H13" s="875"/>
      <c r="I13" s="875"/>
      <c r="J13" s="875"/>
      <c r="K13" s="875"/>
      <c r="L13" s="906"/>
      <c r="M13" s="906"/>
      <c r="N13" s="906"/>
      <c r="O13" s="906"/>
      <c r="P13" s="906"/>
    </row>
    <row r="14" spans="1:16" ht="17.25" customHeight="1">
      <c r="A14" s="899" t="s">
        <v>279</v>
      </c>
      <c r="B14" s="899"/>
      <c r="C14" s="899"/>
      <c r="D14" s="899"/>
      <c r="E14" s="899"/>
      <c r="F14" s="899"/>
      <c r="G14" s="899"/>
      <c r="H14" s="899"/>
      <c r="I14" s="899"/>
      <c r="J14" s="899"/>
      <c r="K14" s="899"/>
      <c r="L14" s="899"/>
      <c r="M14" s="899"/>
      <c r="N14" s="899"/>
      <c r="O14" s="899"/>
      <c r="P14" s="899"/>
    </row>
    <row r="15" spans="1:16" ht="31.5" customHeight="1">
      <c r="A15" s="96" t="s">
        <v>280</v>
      </c>
      <c r="B15" s="102" t="s">
        <v>358</v>
      </c>
      <c r="C15" s="906" t="s">
        <v>281</v>
      </c>
      <c r="D15" s="906"/>
      <c r="E15" s="906" t="s">
        <v>350</v>
      </c>
      <c r="F15" s="906"/>
      <c r="G15" s="906" t="s">
        <v>351</v>
      </c>
      <c r="H15" s="906"/>
      <c r="I15" s="906"/>
      <c r="J15" s="906" t="s">
        <v>349</v>
      </c>
      <c r="K15" s="906"/>
      <c r="L15" s="894" t="s">
        <v>325</v>
      </c>
      <c r="M15" s="894"/>
      <c r="N15" s="911" t="s">
        <v>257</v>
      </c>
      <c r="O15" s="911"/>
      <c r="P15" s="911"/>
    </row>
    <row r="16" spans="1:16" ht="12" customHeight="1">
      <c r="A16" s="95"/>
      <c r="B16" s="99"/>
      <c r="C16" s="903"/>
      <c r="D16" s="903"/>
      <c r="E16" s="903"/>
      <c r="F16" s="903"/>
      <c r="G16" s="903"/>
      <c r="H16" s="903"/>
      <c r="I16" s="903"/>
      <c r="J16" s="903"/>
      <c r="K16" s="903"/>
      <c r="L16" s="905"/>
      <c r="M16" s="905"/>
      <c r="N16" s="903"/>
      <c r="O16" s="903"/>
      <c r="P16" s="903"/>
    </row>
    <row r="17" spans="1:16" ht="10.5" customHeight="1">
      <c r="A17" s="95"/>
      <c r="B17" s="99"/>
      <c r="C17" s="903"/>
      <c r="D17" s="903"/>
      <c r="E17" s="903"/>
      <c r="F17" s="903"/>
      <c r="G17" s="903"/>
      <c r="H17" s="903"/>
      <c r="I17" s="903"/>
      <c r="J17" s="903"/>
      <c r="K17" s="903"/>
      <c r="L17" s="905"/>
      <c r="M17" s="905"/>
      <c r="N17" s="903"/>
      <c r="O17" s="903"/>
      <c r="P17" s="903"/>
    </row>
    <row r="18" spans="1:16" ht="20.25" customHeight="1">
      <c r="A18" s="899" t="s">
        <v>282</v>
      </c>
      <c r="B18" s="899"/>
      <c r="C18" s="899"/>
      <c r="D18" s="899"/>
      <c r="E18" s="899"/>
      <c r="F18" s="899"/>
      <c r="G18" s="899"/>
      <c r="H18" s="899"/>
      <c r="I18" s="899"/>
      <c r="J18" s="899"/>
      <c r="K18" s="899"/>
      <c r="L18" s="899"/>
      <c r="M18" s="899"/>
      <c r="N18" s="899"/>
      <c r="O18" s="899"/>
      <c r="P18" s="899"/>
    </row>
    <row r="19" spans="1:16" ht="18.75" customHeight="1">
      <c r="A19" s="875" t="s">
        <v>345</v>
      </c>
      <c r="B19" s="875" t="s">
        <v>283</v>
      </c>
      <c r="C19" s="875"/>
      <c r="D19" s="875"/>
      <c r="E19" s="875" t="s">
        <v>344</v>
      </c>
      <c r="F19" s="875" t="s">
        <v>284</v>
      </c>
      <c r="G19" s="875" t="s">
        <v>285</v>
      </c>
      <c r="H19" s="875"/>
      <c r="I19" s="875" t="s">
        <v>286</v>
      </c>
      <c r="J19" s="875"/>
      <c r="K19" s="875" t="s">
        <v>287</v>
      </c>
      <c r="L19" s="875"/>
      <c r="M19" s="875" t="s">
        <v>288</v>
      </c>
      <c r="N19" s="875"/>
      <c r="O19" s="915" t="s">
        <v>346</v>
      </c>
      <c r="P19" s="915"/>
    </row>
    <row r="20" spans="1:16" ht="29.25" customHeight="1">
      <c r="A20" s="875"/>
      <c r="B20" s="107" t="s">
        <v>347</v>
      </c>
      <c r="C20" s="96" t="s">
        <v>348</v>
      </c>
      <c r="D20" s="107" t="s">
        <v>289</v>
      </c>
      <c r="E20" s="875"/>
      <c r="F20" s="875"/>
      <c r="G20" s="107" t="s">
        <v>290</v>
      </c>
      <c r="H20" s="107" t="s">
        <v>291</v>
      </c>
      <c r="I20" s="107" t="s">
        <v>290</v>
      </c>
      <c r="J20" s="107" t="s">
        <v>291</v>
      </c>
      <c r="K20" s="107" t="s">
        <v>290</v>
      </c>
      <c r="L20" s="107" t="s">
        <v>291</v>
      </c>
      <c r="M20" s="107" t="s">
        <v>290</v>
      </c>
      <c r="N20" s="107" t="s">
        <v>291</v>
      </c>
      <c r="O20" s="97" t="s">
        <v>290</v>
      </c>
      <c r="P20" s="97" t="s">
        <v>291</v>
      </c>
    </row>
    <row r="21" spans="1:16" ht="12.75">
      <c r="A21" s="875">
        <v>1</v>
      </c>
      <c r="B21" s="875">
        <f>Лист2!J13</f>
        <v>31343.9</v>
      </c>
      <c r="C21" s="875">
        <v>30817.7</v>
      </c>
      <c r="D21" s="875"/>
      <c r="E21" s="916">
        <f>'Лист3 '!A21</f>
        <v>360</v>
      </c>
      <c r="F21" s="875">
        <f>'Лист3 '!B21</f>
        <v>630</v>
      </c>
      <c r="G21" s="875">
        <f>'Лист3 '!A15</f>
        <v>120</v>
      </c>
      <c r="H21" s="875">
        <f>'Лист3 '!D15</f>
        <v>2172.9</v>
      </c>
      <c r="I21" s="916">
        <f>'Лист3 '!E15</f>
        <v>210</v>
      </c>
      <c r="J21" s="875">
        <f>'Лист3 '!H15</f>
        <v>7509.9</v>
      </c>
      <c r="K21" s="916">
        <f>'Лист3 '!I15</f>
        <v>30</v>
      </c>
      <c r="L21" s="875">
        <f>'Лист3 '!L15</f>
        <v>1503.8</v>
      </c>
      <c r="M21" s="875"/>
      <c r="N21" s="875"/>
      <c r="O21" s="875"/>
      <c r="P21" s="875"/>
    </row>
    <row r="22" spans="1:16" ht="12.75">
      <c r="A22" s="875"/>
      <c r="B22" s="875"/>
      <c r="C22" s="875"/>
      <c r="D22" s="875"/>
      <c r="E22" s="875"/>
      <c r="F22" s="875"/>
      <c r="G22" s="875"/>
      <c r="H22" s="875"/>
      <c r="I22" s="875"/>
      <c r="J22" s="875"/>
      <c r="K22" s="875"/>
      <c r="L22" s="875"/>
      <c r="M22" s="875"/>
      <c r="N22" s="875"/>
      <c r="O22" s="875"/>
      <c r="P22" s="875"/>
    </row>
    <row r="23" spans="1:16" ht="12.75">
      <c r="A23" s="508"/>
      <c r="B23" s="508"/>
      <c r="C23" s="508"/>
      <c r="D23" s="508"/>
      <c r="E23" s="508"/>
      <c r="F23" s="508"/>
      <c r="G23" s="508"/>
      <c r="H23" s="508"/>
      <c r="I23" s="508"/>
      <c r="J23" s="508"/>
      <c r="K23" s="508"/>
      <c r="L23" s="508"/>
      <c r="M23" s="508"/>
      <c r="N23" s="508"/>
      <c r="O23" s="508"/>
      <c r="P23" s="508"/>
    </row>
    <row r="24" spans="1:16" ht="12.75">
      <c r="A24" s="508"/>
      <c r="B24" s="508"/>
      <c r="C24" s="508"/>
      <c r="D24" s="508"/>
      <c r="E24" s="508"/>
      <c r="F24" s="508"/>
      <c r="G24" s="508"/>
      <c r="H24" s="508"/>
      <c r="I24" s="508"/>
      <c r="J24" s="508"/>
      <c r="K24" s="508"/>
      <c r="L24" s="508"/>
      <c r="M24" s="508"/>
      <c r="N24" s="508"/>
      <c r="O24" s="508"/>
      <c r="P24" s="508"/>
    </row>
    <row r="25" spans="1:16" ht="21" customHeight="1">
      <c r="A25" s="899" t="s">
        <v>292</v>
      </c>
      <c r="B25" s="899"/>
      <c r="C25" s="899"/>
      <c r="D25" s="899"/>
      <c r="E25" s="899"/>
      <c r="F25" s="899"/>
      <c r="G25" s="899"/>
      <c r="H25" s="899"/>
      <c r="I25" s="899"/>
      <c r="J25" s="899"/>
      <c r="K25" s="899"/>
      <c r="L25" s="899"/>
      <c r="M25" s="899"/>
      <c r="N25" s="899"/>
      <c r="O25" s="899"/>
      <c r="P25" s="899"/>
    </row>
    <row r="26" spans="1:16" ht="12.75" customHeight="1">
      <c r="A26" s="902" t="s">
        <v>352</v>
      </c>
      <c r="B26" s="902"/>
      <c r="C26" s="902"/>
      <c r="D26" s="902"/>
      <c r="E26" s="902"/>
      <c r="F26" s="902"/>
      <c r="G26" s="902"/>
      <c r="H26" s="902"/>
      <c r="I26" s="902"/>
      <c r="J26" s="902"/>
      <c r="K26" s="902"/>
      <c r="L26" s="902"/>
      <c r="M26" s="902"/>
      <c r="N26" s="902"/>
      <c r="O26" s="902"/>
      <c r="P26" s="902"/>
    </row>
    <row r="27" spans="1:16" ht="12.75" customHeight="1">
      <c r="A27" s="875" t="s">
        <v>293</v>
      </c>
      <c r="B27" s="875"/>
      <c r="C27" s="875"/>
      <c r="D27" s="875"/>
      <c r="E27" s="875" t="s">
        <v>294</v>
      </c>
      <c r="F27" s="875"/>
      <c r="G27" s="875"/>
      <c r="H27" s="875"/>
      <c r="I27" s="901" t="s">
        <v>295</v>
      </c>
      <c r="J27" s="901"/>
      <c r="K27" s="901"/>
      <c r="L27" s="901"/>
      <c r="M27" s="901"/>
      <c r="N27" s="901"/>
      <c r="O27" s="901"/>
      <c r="P27" s="901"/>
    </row>
    <row r="28" spans="1:16" ht="12.75">
      <c r="A28" s="875"/>
      <c r="B28" s="875"/>
      <c r="C28" s="875"/>
      <c r="D28" s="875"/>
      <c r="E28" s="875"/>
      <c r="F28" s="875"/>
      <c r="G28" s="875"/>
      <c r="H28" s="875"/>
      <c r="I28" s="900" t="s">
        <v>353</v>
      </c>
      <c r="J28" s="900"/>
      <c r="K28" s="900"/>
      <c r="L28" s="900"/>
      <c r="M28" s="900" t="s">
        <v>206</v>
      </c>
      <c r="N28" s="900"/>
      <c r="O28" s="900"/>
      <c r="P28" s="900"/>
    </row>
    <row r="29" spans="1:16" ht="12.75">
      <c r="A29" s="902"/>
      <c r="B29" s="902"/>
      <c r="C29" s="902"/>
      <c r="D29" s="902"/>
      <c r="E29" s="902"/>
      <c r="F29" s="902"/>
      <c r="G29" s="902"/>
      <c r="H29" s="902"/>
      <c r="I29" s="902"/>
      <c r="J29" s="902"/>
      <c r="K29" s="902"/>
      <c r="L29" s="902"/>
      <c r="M29" s="902"/>
      <c r="N29" s="902"/>
      <c r="O29" s="902"/>
      <c r="P29" s="902"/>
    </row>
    <row r="30" spans="1:16" ht="21" customHeight="1">
      <c r="A30" s="899" t="s">
        <v>297</v>
      </c>
      <c r="B30" s="899"/>
      <c r="C30" s="899"/>
      <c r="D30" s="899"/>
      <c r="E30" s="899"/>
      <c r="F30" s="899"/>
      <c r="G30" s="899"/>
      <c r="H30" s="899"/>
      <c r="I30" s="899"/>
      <c r="J30" s="899"/>
      <c r="K30" s="899"/>
      <c r="L30" s="899"/>
      <c r="M30" s="899"/>
      <c r="N30" s="899"/>
      <c r="O30" s="899"/>
      <c r="P30" s="899"/>
    </row>
    <row r="31" spans="1:16" ht="10.5" customHeight="1">
      <c r="A31" s="901" t="s">
        <v>298</v>
      </c>
      <c r="B31" s="901"/>
      <c r="C31" s="901"/>
      <c r="D31" s="901"/>
      <c r="E31" s="901"/>
      <c r="F31" s="901"/>
      <c r="G31" s="901" t="s">
        <v>355</v>
      </c>
      <c r="H31" s="901"/>
      <c r="I31" s="901"/>
      <c r="J31" s="901"/>
      <c r="K31" s="901"/>
      <c r="L31" s="901" t="s">
        <v>354</v>
      </c>
      <c r="M31" s="901"/>
      <c r="N31" s="901"/>
      <c r="O31" s="901"/>
      <c r="P31" s="901"/>
    </row>
    <row r="32" spans="1:16" ht="10.5" customHeight="1">
      <c r="A32" s="902" t="s">
        <v>299</v>
      </c>
      <c r="B32" s="902"/>
      <c r="C32" s="902"/>
      <c r="D32" s="902" t="s">
        <v>300</v>
      </c>
      <c r="E32" s="902"/>
      <c r="F32" s="902"/>
      <c r="G32" s="901" t="s">
        <v>299</v>
      </c>
      <c r="H32" s="901"/>
      <c r="I32" s="902" t="s">
        <v>300</v>
      </c>
      <c r="J32" s="902"/>
      <c r="K32" s="902"/>
      <c r="L32" s="901" t="s">
        <v>299</v>
      </c>
      <c r="M32" s="901"/>
      <c r="N32" s="902" t="s">
        <v>300</v>
      </c>
      <c r="O32" s="902"/>
      <c r="P32" s="902"/>
    </row>
    <row r="33" spans="1:16" ht="10.5" customHeight="1">
      <c r="A33" s="914"/>
      <c r="B33" s="914"/>
      <c r="C33" s="914"/>
      <c r="D33" s="914"/>
      <c r="E33" s="914"/>
      <c r="F33" s="914"/>
      <c r="G33" s="912"/>
      <c r="H33" s="912"/>
      <c r="I33" s="912"/>
      <c r="J33" s="912"/>
      <c r="K33" s="912"/>
      <c r="L33" s="912"/>
      <c r="M33" s="912"/>
      <c r="N33" s="912"/>
      <c r="O33" s="912"/>
      <c r="P33" s="912"/>
    </row>
    <row r="34" spans="1:16" ht="18.75" customHeight="1">
      <c r="A34" s="899" t="s">
        <v>301</v>
      </c>
      <c r="B34" s="899"/>
      <c r="C34" s="899"/>
      <c r="D34" s="899"/>
      <c r="E34" s="899"/>
      <c r="F34" s="899"/>
      <c r="G34" s="899"/>
      <c r="H34" s="899"/>
      <c r="I34" s="899"/>
      <c r="J34" s="899"/>
      <c r="K34" s="899"/>
      <c r="L34" s="899"/>
      <c r="M34" s="899"/>
      <c r="N34" s="899"/>
      <c r="O34" s="899"/>
      <c r="P34" s="899"/>
    </row>
    <row r="35" spans="1:16" ht="12.75">
      <c r="A35" s="614" t="s">
        <v>356</v>
      </c>
      <c r="B35" s="875" t="s">
        <v>302</v>
      </c>
      <c r="C35" s="875"/>
      <c r="D35" s="875"/>
      <c r="E35" s="875"/>
      <c r="F35" s="875"/>
      <c r="G35" s="875"/>
      <c r="H35" s="875" t="s">
        <v>303</v>
      </c>
      <c r="I35" s="875"/>
      <c r="J35" s="904" t="s">
        <v>304</v>
      </c>
      <c r="K35" s="904"/>
      <c r="L35" s="904"/>
      <c r="M35" s="904"/>
      <c r="N35" s="904"/>
      <c r="O35" s="904"/>
      <c r="P35" s="904"/>
    </row>
    <row r="36" spans="1:16" ht="12.75">
      <c r="A36" s="614"/>
      <c r="B36" s="875" t="s">
        <v>357</v>
      </c>
      <c r="C36" s="875"/>
      <c r="D36" s="875" t="s">
        <v>306</v>
      </c>
      <c r="E36" s="875"/>
      <c r="F36" s="875"/>
      <c r="G36" s="875"/>
      <c r="H36" s="875"/>
      <c r="I36" s="875"/>
      <c r="J36" s="875" t="s">
        <v>359</v>
      </c>
      <c r="K36" s="875"/>
      <c r="L36" s="904" t="s">
        <v>305</v>
      </c>
      <c r="M36" s="904" t="s">
        <v>306</v>
      </c>
      <c r="N36" s="904"/>
      <c r="O36" s="904"/>
      <c r="P36" s="904"/>
    </row>
    <row r="37" spans="1:16" ht="17.25" customHeight="1">
      <c r="A37" s="614"/>
      <c r="B37" s="875"/>
      <c r="C37" s="875"/>
      <c r="D37" s="904" t="s">
        <v>307</v>
      </c>
      <c r="E37" s="904"/>
      <c r="F37" s="904" t="s">
        <v>308</v>
      </c>
      <c r="G37" s="904"/>
      <c r="H37" s="875"/>
      <c r="I37" s="875"/>
      <c r="J37" s="875"/>
      <c r="K37" s="875"/>
      <c r="L37" s="904"/>
      <c r="M37" s="904" t="s">
        <v>307</v>
      </c>
      <c r="N37" s="904"/>
      <c r="O37" s="904" t="s">
        <v>308</v>
      </c>
      <c r="P37" s="904"/>
    </row>
    <row r="38" spans="1:16" ht="12.75">
      <c r="A38" s="96"/>
      <c r="B38" s="913"/>
      <c r="C38" s="913"/>
      <c r="D38" s="913"/>
      <c r="E38" s="913"/>
      <c r="F38" s="913"/>
      <c r="G38" s="913"/>
      <c r="H38" s="913"/>
      <c r="I38" s="913"/>
      <c r="J38" s="913"/>
      <c r="K38" s="913"/>
      <c r="L38" s="103"/>
      <c r="M38" s="913"/>
      <c r="N38" s="913"/>
      <c r="O38" s="913"/>
      <c r="P38" s="913"/>
    </row>
    <row r="39" spans="1:16" ht="12.75">
      <c r="A39" s="96"/>
      <c r="B39" s="913"/>
      <c r="C39" s="913"/>
      <c r="D39" s="913"/>
      <c r="E39" s="913"/>
      <c r="F39" s="913"/>
      <c r="G39" s="913"/>
      <c r="H39" s="913"/>
      <c r="I39" s="913"/>
      <c r="J39" s="913"/>
      <c r="K39" s="913"/>
      <c r="L39" s="103"/>
      <c r="M39" s="913"/>
      <c r="N39" s="913"/>
      <c r="O39" s="913"/>
      <c r="P39" s="913"/>
    </row>
    <row r="40" spans="1:16" ht="20.25" customHeight="1">
      <c r="A40" s="899" t="s">
        <v>130</v>
      </c>
      <c r="B40" s="899"/>
      <c r="C40" s="899"/>
      <c r="D40" s="899"/>
      <c r="E40" s="899"/>
      <c r="F40" s="899"/>
      <c r="G40" s="899"/>
      <c r="H40" s="899"/>
      <c r="I40" s="899"/>
      <c r="J40" s="899"/>
      <c r="K40" s="899"/>
      <c r="L40" s="899"/>
      <c r="M40" s="899"/>
      <c r="N40" s="899"/>
      <c r="O40" s="899"/>
      <c r="P40" s="899"/>
    </row>
    <row r="41" spans="1:16" ht="62.25" customHeight="1">
      <c r="A41" s="918"/>
      <c r="B41" s="918"/>
      <c r="C41" s="918"/>
      <c r="D41" s="918"/>
      <c r="E41" s="918"/>
      <c r="F41" s="918"/>
      <c r="G41" s="918"/>
      <c r="H41" s="918"/>
      <c r="I41" s="918"/>
      <c r="J41" s="918"/>
      <c r="K41" s="918"/>
      <c r="L41" s="918"/>
      <c r="M41" s="918"/>
      <c r="N41" s="918"/>
      <c r="O41" s="918"/>
      <c r="P41" s="918"/>
    </row>
    <row r="42" spans="1:16" ht="12.75" customHeight="1">
      <c r="A42" s="915" t="s">
        <v>309</v>
      </c>
      <c r="B42" s="915"/>
      <c r="C42" s="915" t="s">
        <v>280</v>
      </c>
      <c r="D42" s="915" t="s">
        <v>360</v>
      </c>
      <c r="E42" s="915"/>
      <c r="F42" s="915"/>
      <c r="G42" s="915"/>
      <c r="H42" s="915"/>
      <c r="I42" s="915" t="s">
        <v>361</v>
      </c>
      <c r="J42" s="915"/>
      <c r="K42" s="875" t="s">
        <v>362</v>
      </c>
      <c r="L42" s="875"/>
      <c r="M42" s="875"/>
      <c r="N42" s="875"/>
      <c r="O42" s="875"/>
      <c r="P42" s="875"/>
    </row>
    <row r="43" spans="1:16" ht="18.75" customHeight="1">
      <c r="A43" s="915"/>
      <c r="B43" s="915"/>
      <c r="C43" s="915"/>
      <c r="D43" s="915"/>
      <c r="E43" s="915"/>
      <c r="F43" s="915"/>
      <c r="G43" s="915"/>
      <c r="H43" s="915"/>
      <c r="I43" s="915"/>
      <c r="J43" s="915"/>
      <c r="K43" s="903" t="s">
        <v>363</v>
      </c>
      <c r="L43" s="903"/>
      <c r="M43" s="903"/>
      <c r="N43" s="903"/>
      <c r="O43" s="903"/>
      <c r="P43" s="100"/>
    </row>
    <row r="44" spans="1:16" ht="12.75">
      <c r="A44" s="915"/>
      <c r="B44" s="915"/>
      <c r="C44" s="915"/>
      <c r="D44" s="915"/>
      <c r="E44" s="915"/>
      <c r="F44" s="915"/>
      <c r="G44" s="915"/>
      <c r="H44" s="915"/>
      <c r="I44" s="917"/>
      <c r="J44" s="917"/>
      <c r="K44" s="917"/>
      <c r="L44" s="917"/>
      <c r="M44" s="917"/>
      <c r="N44" s="917"/>
      <c r="O44" s="917"/>
      <c r="P44" s="917"/>
    </row>
    <row r="45" spans="1:16" ht="12.75">
      <c r="A45" s="915" t="str">
        <f>Лист1!G29</f>
        <v>03.12.2012г. </v>
      </c>
      <c r="B45" s="915"/>
      <c r="C45" s="97"/>
      <c r="D45" s="875" t="str">
        <f>'в л 4'!G23</f>
        <v>техник</v>
      </c>
      <c r="E45" s="875"/>
      <c r="F45" s="875" t="str">
        <f>Стоим1!H55</f>
        <v>Асташова И.В.</v>
      </c>
      <c r="G45" s="875"/>
      <c r="H45" s="106"/>
      <c r="I45" s="917"/>
      <c r="J45" s="917"/>
      <c r="K45" s="106"/>
      <c r="L45" s="905"/>
      <c r="M45" s="905"/>
      <c r="N45" s="905"/>
      <c r="O45" s="905"/>
      <c r="P45" s="98"/>
    </row>
    <row r="46" spans="1:16" ht="12.75" customHeight="1">
      <c r="A46" s="915"/>
      <c r="B46" s="915"/>
      <c r="C46" s="97"/>
      <c r="D46" s="915"/>
      <c r="E46" s="915"/>
      <c r="F46" s="915"/>
      <c r="G46" s="915"/>
      <c r="H46" s="106"/>
      <c r="I46" s="917"/>
      <c r="J46" s="917"/>
      <c r="K46" s="106" t="s">
        <v>103</v>
      </c>
      <c r="L46" s="905" t="s">
        <v>106</v>
      </c>
      <c r="M46" s="905"/>
      <c r="N46" s="905" t="s">
        <v>310</v>
      </c>
      <c r="O46" s="905"/>
      <c r="P46" s="98" t="s">
        <v>311</v>
      </c>
    </row>
    <row r="47" spans="1:16" ht="12.7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1"/>
      <c r="M47" s="101"/>
      <c r="N47" s="101"/>
      <c r="O47" s="101"/>
      <c r="P47" s="101"/>
    </row>
    <row r="48" spans="1:16" ht="12.75">
      <c r="A48" s="105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1:16" ht="12.7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1:16" ht="12.7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1:16" ht="12.7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1:16" ht="12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1:16" ht="12.7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1:16" ht="12.7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1:16" ht="12.7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1:16" ht="12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</sheetData>
  <sheetProtection/>
  <mergeCells count="175">
    <mergeCell ref="A46:B46"/>
    <mergeCell ref="D46:E46"/>
    <mergeCell ref="F46:G46"/>
    <mergeCell ref="A35:A37"/>
    <mergeCell ref="B39:C39"/>
    <mergeCell ref="D39:E39"/>
    <mergeCell ref="F39:G39"/>
    <mergeCell ref="B38:C38"/>
    <mergeCell ref="D38:E38"/>
    <mergeCell ref="F38:G38"/>
    <mergeCell ref="A45:B45"/>
    <mergeCell ref="F45:G45"/>
    <mergeCell ref="D45:E45"/>
    <mergeCell ref="A40:P40"/>
    <mergeCell ref="A41:P41"/>
    <mergeCell ref="A42:B44"/>
    <mergeCell ref="C42:C44"/>
    <mergeCell ref="D42:H44"/>
    <mergeCell ref="I42:J43"/>
    <mergeCell ref="K42:P42"/>
    <mergeCell ref="L46:M46"/>
    <mergeCell ref="N46:O46"/>
    <mergeCell ref="I44:J44"/>
    <mergeCell ref="K44:P44"/>
    <mergeCell ref="L45:M45"/>
    <mergeCell ref="N45:O45"/>
    <mergeCell ref="I45:J45"/>
    <mergeCell ref="I46:J46"/>
    <mergeCell ref="N23:N24"/>
    <mergeCell ref="O23:O24"/>
    <mergeCell ref="P23:P24"/>
    <mergeCell ref="I23:I24"/>
    <mergeCell ref="J23:J24"/>
    <mergeCell ref="K23:K24"/>
    <mergeCell ref="L23:L24"/>
    <mergeCell ref="E23:E24"/>
    <mergeCell ref="F23:F24"/>
    <mergeCell ref="G23:G24"/>
    <mergeCell ref="H23:H24"/>
    <mergeCell ref="A23:A24"/>
    <mergeCell ref="B23:B24"/>
    <mergeCell ref="C23:C24"/>
    <mergeCell ref="D23:D24"/>
    <mergeCell ref="O21:O22"/>
    <mergeCell ref="P21:P22"/>
    <mergeCell ref="I21:I22"/>
    <mergeCell ref="J21:J22"/>
    <mergeCell ref="K21:K22"/>
    <mergeCell ref="L21:L22"/>
    <mergeCell ref="H21:H22"/>
    <mergeCell ref="A21:A22"/>
    <mergeCell ref="B21:B22"/>
    <mergeCell ref="C21:C22"/>
    <mergeCell ref="D21:D22"/>
    <mergeCell ref="N21:N22"/>
    <mergeCell ref="K43:O43"/>
    <mergeCell ref="J38:K38"/>
    <mergeCell ref="M38:N38"/>
    <mergeCell ref="O38:P38"/>
    <mergeCell ref="O39:P39"/>
    <mergeCell ref="M39:N39"/>
    <mergeCell ref="N32:P32"/>
    <mergeCell ref="M36:P36"/>
    <mergeCell ref="O19:P19"/>
    <mergeCell ref="A19:A20"/>
    <mergeCell ref="B19:D19"/>
    <mergeCell ref="E19:E20"/>
    <mergeCell ref="F19:F20"/>
    <mergeCell ref="K19:L19"/>
    <mergeCell ref="E21:E22"/>
    <mergeCell ref="F21:F22"/>
    <mergeCell ref="B35:G35"/>
    <mergeCell ref="J35:P35"/>
    <mergeCell ref="N33:P33"/>
    <mergeCell ref="H38:I38"/>
    <mergeCell ref="A30:P30"/>
    <mergeCell ref="A34:P34"/>
    <mergeCell ref="L31:P31"/>
    <mergeCell ref="G31:K31"/>
    <mergeCell ref="A31:F31"/>
    <mergeCell ref="A33:C33"/>
    <mergeCell ref="A29:D29"/>
    <mergeCell ref="E29:H29"/>
    <mergeCell ref="I29:L29"/>
    <mergeCell ref="M29:P29"/>
    <mergeCell ref="H39:I39"/>
    <mergeCell ref="D32:F32"/>
    <mergeCell ref="D33:F33"/>
    <mergeCell ref="J39:K39"/>
    <mergeCell ref="H35:I37"/>
    <mergeCell ref="D36:G36"/>
    <mergeCell ref="A12:F12"/>
    <mergeCell ref="G12:K12"/>
    <mergeCell ref="L12:P12"/>
    <mergeCell ref="J16:K16"/>
    <mergeCell ref="G33:H33"/>
    <mergeCell ref="I33:K33"/>
    <mergeCell ref="L33:M33"/>
    <mergeCell ref="M21:M22"/>
    <mergeCell ref="M23:M24"/>
    <mergeCell ref="J17:K17"/>
    <mergeCell ref="N16:P16"/>
    <mergeCell ref="L17:M17"/>
    <mergeCell ref="L15:M15"/>
    <mergeCell ref="N15:P15"/>
    <mergeCell ref="N17:P17"/>
    <mergeCell ref="A11:F11"/>
    <mergeCell ref="G11:K11"/>
    <mergeCell ref="A14:P14"/>
    <mergeCell ref="G13:K13"/>
    <mergeCell ref="L13:P13"/>
    <mergeCell ref="G9:K9"/>
    <mergeCell ref="L11:P11"/>
    <mergeCell ref="A3:F3"/>
    <mergeCell ref="G3:K3"/>
    <mergeCell ref="L3:P3"/>
    <mergeCell ref="A4:F4"/>
    <mergeCell ref="G4:K4"/>
    <mergeCell ref="L4:P4"/>
    <mergeCell ref="L7:P7"/>
    <mergeCell ref="A6:F6"/>
    <mergeCell ref="A1:P1"/>
    <mergeCell ref="L2:P2"/>
    <mergeCell ref="G2:K2"/>
    <mergeCell ref="A2:F2"/>
    <mergeCell ref="A5:F5"/>
    <mergeCell ref="G5:K5"/>
    <mergeCell ref="L5:P5"/>
    <mergeCell ref="G6:K6"/>
    <mergeCell ref="A8:F8"/>
    <mergeCell ref="G8:K8"/>
    <mergeCell ref="L8:P8"/>
    <mergeCell ref="L6:P6"/>
    <mergeCell ref="A7:F7"/>
    <mergeCell ref="G7:K7"/>
    <mergeCell ref="C15:D15"/>
    <mergeCell ref="E15:F15"/>
    <mergeCell ref="G15:I15"/>
    <mergeCell ref="J15:K15"/>
    <mergeCell ref="L9:P9"/>
    <mergeCell ref="A10:F10"/>
    <mergeCell ref="G10:K10"/>
    <mergeCell ref="L10:P10"/>
    <mergeCell ref="A13:F13"/>
    <mergeCell ref="A9:F9"/>
    <mergeCell ref="C16:D16"/>
    <mergeCell ref="E16:F16"/>
    <mergeCell ref="G16:I16"/>
    <mergeCell ref="I28:L28"/>
    <mergeCell ref="G19:H19"/>
    <mergeCell ref="I19:J19"/>
    <mergeCell ref="L16:M16"/>
    <mergeCell ref="A25:P25"/>
    <mergeCell ref="A26:P26"/>
    <mergeCell ref="G21:G22"/>
    <mergeCell ref="C17:D17"/>
    <mergeCell ref="E17:F17"/>
    <mergeCell ref="G17:I17"/>
    <mergeCell ref="O37:P37"/>
    <mergeCell ref="J36:K37"/>
    <mergeCell ref="B36:C37"/>
    <mergeCell ref="D37:E37"/>
    <mergeCell ref="F37:G37"/>
    <mergeCell ref="M37:N37"/>
    <mergeCell ref="L36:L37"/>
    <mergeCell ref="A18:P18"/>
    <mergeCell ref="M28:P28"/>
    <mergeCell ref="M19:N19"/>
    <mergeCell ref="G32:H32"/>
    <mergeCell ref="I32:K32"/>
    <mergeCell ref="A32:C32"/>
    <mergeCell ref="I27:P27"/>
    <mergeCell ref="A27:D28"/>
    <mergeCell ref="E27:H28"/>
    <mergeCell ref="L32:M32"/>
  </mergeCells>
  <printOptions/>
  <pageMargins left="0.38" right="0.34" top="0.38" bottom="0.47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3" sqref="L4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5"/>
  <sheetViews>
    <sheetView zoomScale="116" zoomScaleNormal="116" zoomScalePageLayoutView="0" workbookViewId="0" topLeftCell="A1">
      <selection activeCell="V22" sqref="V22:X22"/>
    </sheetView>
  </sheetViews>
  <sheetFormatPr defaultColWidth="9.00390625" defaultRowHeight="12.75"/>
  <cols>
    <col min="1" max="1" width="3.875" style="0" customWidth="1"/>
    <col min="2" max="2" width="4.25390625" style="0" customWidth="1"/>
    <col min="3" max="4" width="3.875" style="0" customWidth="1"/>
    <col min="5" max="5" width="1.625" style="0" customWidth="1"/>
    <col min="6" max="7" width="3.875" style="0" customWidth="1"/>
    <col min="8" max="8" width="6.00390625" style="0" customWidth="1"/>
    <col min="9" max="10" width="3.875" style="0" customWidth="1"/>
    <col min="11" max="11" width="4.875" style="0" customWidth="1"/>
    <col min="12" max="19" width="3.875" style="0" customWidth="1"/>
    <col min="20" max="20" width="4.875" style="0" customWidth="1"/>
    <col min="21" max="24" width="3.875" style="0" customWidth="1"/>
  </cols>
  <sheetData>
    <row r="1" spans="1:24" ht="14.25">
      <c r="A1" s="337" t="s">
        <v>134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</row>
    <row r="2" spans="1:24" ht="15.75">
      <c r="A2" s="338" t="s">
        <v>135</v>
      </c>
      <c r="B2" s="338"/>
      <c r="C2" s="338"/>
      <c r="D2" s="338"/>
      <c r="E2" s="338"/>
      <c r="F2" s="340" t="s">
        <v>136</v>
      </c>
      <c r="G2" s="340"/>
      <c r="H2" s="340"/>
      <c r="I2" s="340"/>
      <c r="J2" s="340"/>
      <c r="K2" s="338" t="s">
        <v>368</v>
      </c>
      <c r="L2" s="338"/>
      <c r="M2" s="338"/>
      <c r="N2" s="338"/>
      <c r="O2" s="338"/>
      <c r="P2" s="341"/>
      <c r="Q2" s="341"/>
      <c r="R2" s="341"/>
      <c r="S2" s="341"/>
      <c r="T2" s="341"/>
      <c r="U2" s="341"/>
      <c r="V2" s="341"/>
      <c r="W2" s="341"/>
      <c r="X2" s="341"/>
    </row>
    <row r="3" spans="1:24" ht="15.75">
      <c r="A3" s="312" t="s">
        <v>137</v>
      </c>
      <c r="B3" s="312"/>
      <c r="C3" s="312"/>
      <c r="D3" s="312"/>
      <c r="E3" s="312"/>
      <c r="F3" s="312"/>
      <c r="G3" s="312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</row>
    <row r="4" spans="1:24" ht="15.75">
      <c r="A4" s="312" t="s">
        <v>138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30">
        <v>2012</v>
      </c>
      <c r="M4" s="330"/>
      <c r="N4" s="330"/>
      <c r="O4" s="332" t="s">
        <v>139</v>
      </c>
      <c r="P4" s="332"/>
      <c r="Q4" s="332"/>
      <c r="R4" s="332"/>
      <c r="S4" s="332"/>
      <c r="T4" s="332"/>
      <c r="U4" s="332"/>
      <c r="V4" s="334"/>
      <c r="W4" s="334"/>
      <c r="X4" s="334"/>
    </row>
    <row r="5" spans="1:24" ht="12.75">
      <c r="A5" s="336" t="s">
        <v>140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1"/>
      <c r="M5" s="331"/>
      <c r="N5" s="331"/>
      <c r="O5" s="333"/>
      <c r="P5" s="333"/>
      <c r="Q5" s="333"/>
      <c r="R5" s="333"/>
      <c r="S5" s="333"/>
      <c r="T5" s="333"/>
      <c r="U5" s="333"/>
      <c r="V5" s="335"/>
      <c r="W5" s="335"/>
      <c r="X5" s="335"/>
    </row>
    <row r="6" spans="1:24" ht="22.5" customHeight="1">
      <c r="A6" s="312" t="s">
        <v>141</v>
      </c>
      <c r="B6" s="312"/>
      <c r="C6" s="312"/>
      <c r="D6" s="312"/>
      <c r="E6" s="312"/>
      <c r="F6" s="312"/>
      <c r="G6" s="326" t="s">
        <v>502</v>
      </c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</row>
    <row r="7" spans="1:24" ht="12.75">
      <c r="A7" s="327" t="s">
        <v>142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</row>
    <row r="8" spans="1:24" ht="18.75">
      <c r="A8" s="312" t="s">
        <v>143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28"/>
      <c r="M8" s="328"/>
      <c r="N8" s="328"/>
      <c r="O8" s="328"/>
      <c r="P8" s="328"/>
      <c r="Q8" s="328"/>
      <c r="R8" s="328"/>
      <c r="S8" s="315" t="s">
        <v>144</v>
      </c>
      <c r="T8" s="315"/>
      <c r="U8" s="315"/>
      <c r="V8" s="329">
        <v>16</v>
      </c>
      <c r="W8" s="329"/>
      <c r="X8" s="329"/>
    </row>
    <row r="9" spans="1:24" ht="18.75" customHeight="1">
      <c r="A9" s="312" t="s">
        <v>369</v>
      </c>
      <c r="B9" s="312"/>
      <c r="C9" s="312"/>
      <c r="D9" s="312"/>
      <c r="E9" s="312"/>
      <c r="F9" s="322">
        <v>6</v>
      </c>
      <c r="G9" s="322"/>
      <c r="H9" s="322"/>
      <c r="I9" s="322"/>
      <c r="J9" s="322"/>
      <c r="K9" s="322"/>
      <c r="L9" s="315" t="s">
        <v>370</v>
      </c>
      <c r="M9" s="315"/>
      <c r="N9" s="315"/>
      <c r="O9" s="315"/>
      <c r="P9" s="315"/>
      <c r="Q9" s="315"/>
      <c r="R9" s="315"/>
      <c r="S9" s="315"/>
      <c r="T9" s="346"/>
      <c r="U9" s="346"/>
      <c r="V9" s="346"/>
      <c r="W9" s="346"/>
      <c r="X9" s="346"/>
    </row>
    <row r="10" spans="1:24" ht="15.75">
      <c r="A10" s="312" t="s">
        <v>145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49">
        <v>2.7</v>
      </c>
      <c r="P10" s="349"/>
      <c r="Q10" s="349"/>
      <c r="R10" s="349"/>
      <c r="S10" s="349"/>
      <c r="T10" s="349"/>
      <c r="U10" s="349"/>
      <c r="V10" s="349"/>
      <c r="W10" s="349"/>
      <c r="X10" s="349"/>
    </row>
    <row r="11" spans="1:24" ht="16.5">
      <c r="A11" s="312" t="s">
        <v>146</v>
      </c>
      <c r="B11" s="312"/>
      <c r="C11" s="312"/>
      <c r="D11" s="312"/>
      <c r="E11" s="312"/>
      <c r="F11" s="313">
        <f>Лист4!W50</f>
        <v>122990</v>
      </c>
      <c r="G11" s="314"/>
      <c r="H11" s="314"/>
      <c r="I11" s="314"/>
      <c r="J11" s="314"/>
      <c r="K11" s="315" t="s">
        <v>147</v>
      </c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50">
        <f>Лист4!AA17</f>
        <v>6257</v>
      </c>
      <c r="W11" s="351"/>
      <c r="X11" s="351"/>
    </row>
    <row r="12" spans="1:24" ht="15.75">
      <c r="A12" s="312" t="s">
        <v>149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6">
        <f>Лист4!Q50</f>
        <v>3793.3698999999992</v>
      </c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</row>
    <row r="13" spans="1:24" ht="18" customHeight="1">
      <c r="A13" s="312" t="s">
        <v>150</v>
      </c>
      <c r="B13" s="312"/>
      <c r="C13" s="312"/>
      <c r="D13" s="312"/>
      <c r="E13" s="312"/>
      <c r="F13" s="312"/>
      <c r="G13" s="312"/>
      <c r="H13" s="312"/>
      <c r="I13" s="312"/>
      <c r="J13" s="319">
        <v>31343.9</v>
      </c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</row>
    <row r="14" spans="1:24" ht="12.75">
      <c r="A14" s="336" t="s">
        <v>151</v>
      </c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</row>
    <row r="15" spans="1:24" ht="15" customHeight="1">
      <c r="A15" s="110" t="s">
        <v>152</v>
      </c>
      <c r="B15" s="110"/>
      <c r="C15" s="111" t="s">
        <v>371</v>
      </c>
      <c r="D15" s="110"/>
      <c r="E15" s="110"/>
      <c r="F15" s="110"/>
      <c r="G15" s="110"/>
      <c r="H15" s="347" t="s">
        <v>372</v>
      </c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22">
        <v>22087.4</v>
      </c>
      <c r="U15" s="322"/>
      <c r="V15" s="322"/>
      <c r="W15" s="322"/>
      <c r="X15" s="322"/>
    </row>
    <row r="16" spans="1:24" ht="18" customHeight="1">
      <c r="A16" s="320" t="s">
        <v>377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2">
        <v>21561.2</v>
      </c>
      <c r="M16" s="322"/>
      <c r="N16" s="322"/>
      <c r="O16" s="321" t="s">
        <v>153</v>
      </c>
      <c r="P16" s="321"/>
      <c r="Q16" s="321"/>
      <c r="R16" s="321"/>
      <c r="S16" s="321"/>
      <c r="T16" s="321"/>
      <c r="U16" s="321"/>
      <c r="V16" s="316">
        <v>11186.6</v>
      </c>
      <c r="W16" s="316"/>
      <c r="X16" s="316"/>
    </row>
    <row r="17" spans="1:24" ht="18" customHeight="1">
      <c r="A17" s="288" t="s">
        <v>373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323">
        <v>7581.2</v>
      </c>
      <c r="W17" s="323"/>
      <c r="X17" s="323"/>
    </row>
    <row r="18" spans="1:24" ht="10.5" customHeight="1">
      <c r="A18" s="290" t="s">
        <v>374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325"/>
      <c r="W18" s="325"/>
      <c r="X18" s="325"/>
    </row>
    <row r="19" spans="1:24" ht="18" customHeight="1">
      <c r="A19" s="288" t="s">
        <v>571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323">
        <v>27.5</v>
      </c>
      <c r="W19" s="323"/>
      <c r="X19" s="323"/>
    </row>
    <row r="20" spans="1:24" ht="10.5" customHeight="1">
      <c r="A20" s="290" t="s">
        <v>374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325"/>
      <c r="W20" s="325"/>
      <c r="X20" s="325"/>
    </row>
    <row r="21" spans="1:24" ht="18" customHeight="1">
      <c r="A21" s="288" t="s">
        <v>375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324">
        <v>1647.8</v>
      </c>
      <c r="W21" s="324"/>
      <c r="X21" s="324"/>
    </row>
    <row r="22" spans="1:24" ht="18" customHeight="1">
      <c r="A22" s="288" t="s">
        <v>376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318">
        <v>2001</v>
      </c>
      <c r="W22" s="318"/>
      <c r="X22" s="318"/>
    </row>
    <row r="23" spans="1:24" ht="18" customHeight="1">
      <c r="A23" s="342" t="s">
        <v>388</v>
      </c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</row>
    <row r="24" spans="1:24" ht="9.75" customHeight="1">
      <c r="A24" s="345"/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4" t="s">
        <v>404</v>
      </c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</row>
    <row r="25" spans="1:24" ht="34.5" customHeight="1">
      <c r="A25" s="293" t="s">
        <v>154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</row>
    <row r="26" spans="1:24" ht="18.75" customHeight="1">
      <c r="A26" s="311" t="s">
        <v>280</v>
      </c>
      <c r="B26" s="311"/>
      <c r="C26" s="311" t="s">
        <v>389</v>
      </c>
      <c r="D26" s="311"/>
      <c r="E26" s="311"/>
      <c r="F26" s="317" t="s">
        <v>390</v>
      </c>
      <c r="G26" s="317"/>
      <c r="H26" s="317"/>
      <c r="I26" s="317"/>
      <c r="J26" s="317"/>
      <c r="K26" s="317"/>
      <c r="L26" s="317" t="s">
        <v>391</v>
      </c>
      <c r="M26" s="317"/>
      <c r="N26" s="317"/>
      <c r="O26" s="317"/>
      <c r="P26" s="317"/>
      <c r="Q26" s="317"/>
      <c r="R26" s="363" t="s">
        <v>392</v>
      </c>
      <c r="S26" s="363"/>
      <c r="T26" s="363"/>
      <c r="U26" s="363"/>
      <c r="V26" s="363"/>
      <c r="W26" s="363"/>
      <c r="X26" s="363"/>
    </row>
    <row r="27" spans="1:24" ht="27" customHeight="1">
      <c r="A27" s="311"/>
      <c r="B27" s="311"/>
      <c r="C27" s="311"/>
      <c r="D27" s="311"/>
      <c r="E27" s="311"/>
      <c r="F27" s="311" t="s">
        <v>393</v>
      </c>
      <c r="G27" s="311"/>
      <c r="H27" s="311"/>
      <c r="I27" s="311" t="s">
        <v>394</v>
      </c>
      <c r="J27" s="311"/>
      <c r="K27" s="311"/>
      <c r="L27" s="311" t="s">
        <v>393</v>
      </c>
      <c r="M27" s="311"/>
      <c r="N27" s="311"/>
      <c r="O27" s="311" t="s">
        <v>394</v>
      </c>
      <c r="P27" s="311"/>
      <c r="Q27" s="311"/>
      <c r="R27" s="311" t="s">
        <v>393</v>
      </c>
      <c r="S27" s="311"/>
      <c r="T27" s="311"/>
      <c r="U27" s="311" t="s">
        <v>395</v>
      </c>
      <c r="V27" s="311"/>
      <c r="W27" s="311"/>
      <c r="X27" s="311"/>
    </row>
    <row r="28" spans="1:24" ht="19.5" customHeight="1">
      <c r="A28" s="294">
        <v>41263</v>
      </c>
      <c r="B28" s="294"/>
      <c r="C28" s="295">
        <v>1969</v>
      </c>
      <c r="D28" s="295"/>
      <c r="E28" s="295"/>
      <c r="F28" s="296">
        <f>Стоим1!P17</f>
        <v>5660356</v>
      </c>
      <c r="G28" s="296"/>
      <c r="H28" s="296"/>
      <c r="I28" s="296">
        <f>Стоим1!R17</f>
        <v>5660356</v>
      </c>
      <c r="J28" s="296"/>
      <c r="K28" s="296"/>
      <c r="L28" s="296"/>
      <c r="M28" s="296"/>
      <c r="N28" s="296"/>
      <c r="O28" s="296"/>
      <c r="P28" s="296"/>
      <c r="Q28" s="296"/>
      <c r="R28" s="296">
        <f>F28</f>
        <v>5660356</v>
      </c>
      <c r="S28" s="296"/>
      <c r="T28" s="296"/>
      <c r="U28" s="296">
        <f>I28</f>
        <v>5660356</v>
      </c>
      <c r="V28" s="296"/>
      <c r="W28" s="296"/>
      <c r="X28" s="296"/>
    </row>
    <row r="29" spans="1:24" ht="19.5" customHeight="1">
      <c r="A29" s="292"/>
      <c r="B29" s="292"/>
      <c r="C29" s="295">
        <v>2013</v>
      </c>
      <c r="D29" s="295"/>
      <c r="E29" s="295"/>
      <c r="F29" s="348">
        <f>Стоим1!S17</f>
        <v>253583948.80000004</v>
      </c>
      <c r="G29" s="348"/>
      <c r="H29" s="348"/>
      <c r="I29" s="348">
        <f>Стоим1!U17</f>
        <v>253583948.80000004</v>
      </c>
      <c r="J29" s="296"/>
      <c r="K29" s="296"/>
      <c r="L29" s="296"/>
      <c r="M29" s="296"/>
      <c r="N29" s="296"/>
      <c r="O29" s="296"/>
      <c r="P29" s="296"/>
      <c r="Q29" s="296"/>
      <c r="R29" s="348">
        <f>F29</f>
        <v>253583948.80000004</v>
      </c>
      <c r="S29" s="348"/>
      <c r="T29" s="348"/>
      <c r="U29" s="348">
        <f>I29</f>
        <v>253583948.80000004</v>
      </c>
      <c r="V29" s="348"/>
      <c r="W29" s="348"/>
      <c r="X29" s="348"/>
    </row>
    <row r="30" spans="1:24" ht="19.5" customHeight="1">
      <c r="A30" s="292"/>
      <c r="B30" s="292"/>
      <c r="C30" s="292"/>
      <c r="D30" s="292"/>
      <c r="E30" s="292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</row>
    <row r="31" spans="1:24" ht="18" customHeight="1">
      <c r="A31" s="275" t="s">
        <v>156</v>
      </c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</row>
    <row r="32" spans="1:24" ht="12.75" customHeight="1">
      <c r="A32" s="301" t="s">
        <v>396</v>
      </c>
      <c r="B32" s="357"/>
      <c r="C32" s="357"/>
      <c r="D32" s="357"/>
      <c r="E32" s="357"/>
      <c r="F32" s="357"/>
      <c r="G32" s="357"/>
      <c r="H32" s="357"/>
      <c r="I32" s="357"/>
      <c r="J32" s="357"/>
      <c r="K32" s="358"/>
      <c r="L32" s="352" t="s">
        <v>397</v>
      </c>
      <c r="M32" s="353"/>
      <c r="N32" s="353"/>
      <c r="O32" s="353"/>
      <c r="P32" s="353"/>
      <c r="Q32" s="353"/>
      <c r="R32" s="353"/>
      <c r="S32" s="353"/>
      <c r="T32" s="354"/>
      <c r="U32" s="355">
        <f>Стоим1!U24</f>
        <v>238522054.4</v>
      </c>
      <c r="V32" s="356"/>
      <c r="W32" s="356"/>
      <c r="X32" s="356"/>
    </row>
    <row r="33" spans="1:24" ht="17.25" customHeight="1">
      <c r="A33" s="359"/>
      <c r="B33" s="360"/>
      <c r="C33" s="360"/>
      <c r="D33" s="360"/>
      <c r="E33" s="360"/>
      <c r="F33" s="360"/>
      <c r="G33" s="360"/>
      <c r="H33" s="360"/>
      <c r="I33" s="360"/>
      <c r="J33" s="360"/>
      <c r="K33" s="361"/>
      <c r="L33" s="352" t="s">
        <v>398</v>
      </c>
      <c r="M33" s="353"/>
      <c r="N33" s="353"/>
      <c r="O33" s="353"/>
      <c r="P33" s="353"/>
      <c r="Q33" s="353"/>
      <c r="R33" s="353"/>
      <c r="S33" s="353"/>
      <c r="T33" s="354"/>
      <c r="U33" s="356">
        <f>T15</f>
        <v>22087.4</v>
      </c>
      <c r="V33" s="356"/>
      <c r="W33" s="356"/>
      <c r="X33" s="356"/>
    </row>
    <row r="34" s="126" customFormat="1" ht="17.25" customHeight="1"/>
    <row r="35" spans="1:24" ht="12.75" customHeight="1">
      <c r="A35" s="301" t="s">
        <v>399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3"/>
      <c r="L35" s="352" t="s">
        <v>400</v>
      </c>
      <c r="M35" s="353"/>
      <c r="N35" s="353"/>
      <c r="O35" s="353"/>
      <c r="P35" s="353"/>
      <c r="Q35" s="353"/>
      <c r="R35" s="353"/>
      <c r="S35" s="353"/>
      <c r="T35" s="354"/>
      <c r="U35" s="362"/>
      <c r="V35" s="362"/>
      <c r="W35" s="362"/>
      <c r="X35" s="362"/>
    </row>
    <row r="36" spans="1:24" ht="17.25" customHeight="1">
      <c r="A36" s="304"/>
      <c r="B36" s="305"/>
      <c r="C36" s="305"/>
      <c r="D36" s="305"/>
      <c r="E36" s="305"/>
      <c r="F36" s="305"/>
      <c r="G36" s="305"/>
      <c r="H36" s="305"/>
      <c r="I36" s="305"/>
      <c r="J36" s="305"/>
      <c r="K36" s="306"/>
      <c r="L36" s="352" t="s">
        <v>398</v>
      </c>
      <c r="M36" s="353"/>
      <c r="N36" s="353"/>
      <c r="O36" s="353"/>
      <c r="P36" s="353"/>
      <c r="Q36" s="353"/>
      <c r="R36" s="353"/>
      <c r="S36" s="353"/>
      <c r="T36" s="354"/>
      <c r="U36" s="297"/>
      <c r="V36" s="297"/>
      <c r="W36" s="297"/>
      <c r="X36" s="297"/>
    </row>
    <row r="37" spans="1:24" ht="21" customHeight="1">
      <c r="A37" s="307"/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</row>
    <row r="38" spans="1:24" ht="27" customHeight="1">
      <c r="A38" s="299" t="s">
        <v>573</v>
      </c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300">
        <f>U32/U33</f>
        <v>10799.010041924355</v>
      </c>
      <c r="S38" s="300"/>
      <c r="T38" s="300"/>
      <c r="U38" s="300"/>
      <c r="V38" s="300"/>
      <c r="W38" s="298" t="s">
        <v>158</v>
      </c>
      <c r="X38" s="298"/>
    </row>
    <row r="39" spans="1:24" ht="23.25" customHeight="1">
      <c r="A39" s="299" t="s">
        <v>401</v>
      </c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7"/>
      <c r="S39" s="297"/>
      <c r="T39" s="297"/>
      <c r="U39" s="297"/>
      <c r="V39" s="297"/>
      <c r="W39" s="298" t="s">
        <v>158</v>
      </c>
      <c r="X39" s="298"/>
    </row>
    <row r="40" spans="1:24" ht="23.25" customHeight="1">
      <c r="A40" s="299" t="s">
        <v>157</v>
      </c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7"/>
      <c r="S40" s="297"/>
      <c r="T40" s="297"/>
      <c r="U40" s="297"/>
      <c r="V40" s="297"/>
      <c r="W40" s="298" t="s">
        <v>158</v>
      </c>
      <c r="X40" s="298"/>
    </row>
    <row r="41" spans="1:24" ht="22.5" customHeight="1">
      <c r="A41" s="309" t="s">
        <v>403</v>
      </c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297">
        <v>44.8</v>
      </c>
      <c r="S41" s="297"/>
      <c r="T41" s="297"/>
      <c r="U41" s="297"/>
      <c r="V41" s="297"/>
      <c r="W41" s="297"/>
      <c r="X41" s="297"/>
    </row>
    <row r="42" spans="1:24" ht="24.75" customHeight="1">
      <c r="A42" s="308" t="s">
        <v>402</v>
      </c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297"/>
      <c r="S42" s="297"/>
      <c r="T42" s="297"/>
      <c r="U42" s="297"/>
      <c r="V42" s="297"/>
      <c r="W42" s="298" t="s">
        <v>158</v>
      </c>
      <c r="X42" s="298"/>
    </row>
    <row r="43" spans="1:24" ht="25.5" customHeight="1">
      <c r="A43" s="275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</row>
    <row r="44" spans="1:24" ht="15.75">
      <c r="A44" s="280" t="s">
        <v>439</v>
      </c>
      <c r="B44" s="281"/>
      <c r="C44" s="281"/>
      <c r="D44" s="281"/>
      <c r="E44" s="281"/>
      <c r="F44" s="281"/>
      <c r="G44" s="281"/>
      <c r="H44" s="281"/>
      <c r="I44" s="282"/>
      <c r="J44" s="283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5"/>
      <c r="W44" s="286" t="s">
        <v>158</v>
      </c>
      <c r="X44" s="287"/>
    </row>
    <row r="45" spans="1:24" ht="15.75">
      <c r="A45" s="271" t="s">
        <v>159</v>
      </c>
      <c r="B45" s="272"/>
      <c r="C45" s="272"/>
      <c r="D45" s="273"/>
      <c r="E45" s="274"/>
      <c r="F45" s="275"/>
      <c r="G45" s="275"/>
      <c r="H45" s="275"/>
      <c r="I45" s="275"/>
      <c r="J45" s="275"/>
      <c r="K45" s="275"/>
      <c r="L45" s="275"/>
      <c r="M45" s="275"/>
      <c r="N45" s="275"/>
      <c r="O45" s="72" t="s">
        <v>160</v>
      </c>
      <c r="P45" s="276"/>
      <c r="Q45" s="277"/>
      <c r="R45" s="277"/>
      <c r="S45" s="277"/>
      <c r="T45" s="277"/>
      <c r="U45" s="277"/>
      <c r="V45" s="277"/>
      <c r="W45" s="278"/>
      <c r="X45" s="279"/>
    </row>
  </sheetData>
  <sheetProtection/>
  <mergeCells count="125">
    <mergeCell ref="A19:U19"/>
    <mergeCell ref="V19:X19"/>
    <mergeCell ref="A20:U20"/>
    <mergeCell ref="V20:X20"/>
    <mergeCell ref="L35:T35"/>
    <mergeCell ref="U35:X35"/>
    <mergeCell ref="R26:X26"/>
    <mergeCell ref="R27:T27"/>
    <mergeCell ref="U27:X27"/>
    <mergeCell ref="U33:X33"/>
    <mergeCell ref="L36:T36"/>
    <mergeCell ref="R30:T30"/>
    <mergeCell ref="U30:X30"/>
    <mergeCell ref="L32:T32"/>
    <mergeCell ref="U32:X32"/>
    <mergeCell ref="L30:N30"/>
    <mergeCell ref="A31:X31"/>
    <mergeCell ref="I30:K30"/>
    <mergeCell ref="A32:K33"/>
    <mergeCell ref="L33:T33"/>
    <mergeCell ref="R28:T28"/>
    <mergeCell ref="U28:X28"/>
    <mergeCell ref="F29:H29"/>
    <mergeCell ref="I29:K29"/>
    <mergeCell ref="F27:H27"/>
    <mergeCell ref="I27:K27"/>
    <mergeCell ref="L27:N27"/>
    <mergeCell ref="O27:Q27"/>
    <mergeCell ref="U29:X29"/>
    <mergeCell ref="L28:N28"/>
    <mergeCell ref="O28:Q28"/>
    <mergeCell ref="L29:N29"/>
    <mergeCell ref="O29:Q29"/>
    <mergeCell ref="R29:T29"/>
    <mergeCell ref="L9:S9"/>
    <mergeCell ref="F9:K9"/>
    <mergeCell ref="A10:N10"/>
    <mergeCell ref="O10:X10"/>
    <mergeCell ref="A14:X14"/>
    <mergeCell ref="V11:X11"/>
    <mergeCell ref="F2:J2"/>
    <mergeCell ref="P2:X2"/>
    <mergeCell ref="A23:L23"/>
    <mergeCell ref="M23:X23"/>
    <mergeCell ref="M24:X24"/>
    <mergeCell ref="A24:L24"/>
    <mergeCell ref="T9:X9"/>
    <mergeCell ref="T15:X15"/>
    <mergeCell ref="H15:S15"/>
    <mergeCell ref="A9:E9"/>
    <mergeCell ref="A4:K4"/>
    <mergeCell ref="L4:N5"/>
    <mergeCell ref="O4:U5"/>
    <mergeCell ref="V4:X5"/>
    <mergeCell ref="A5:K5"/>
    <mergeCell ref="A1:X1"/>
    <mergeCell ref="A2:E2"/>
    <mergeCell ref="A3:G3"/>
    <mergeCell ref="H3:X3"/>
    <mergeCell ref="K2:O2"/>
    <mergeCell ref="V17:X17"/>
    <mergeCell ref="V21:X21"/>
    <mergeCell ref="V18:X18"/>
    <mergeCell ref="A6:F6"/>
    <mergeCell ref="G6:X6"/>
    <mergeCell ref="A7:X7"/>
    <mergeCell ref="A8:K8"/>
    <mergeCell ref="L8:R8"/>
    <mergeCell ref="S8:U8"/>
    <mergeCell ref="V8:X8"/>
    <mergeCell ref="C26:E27"/>
    <mergeCell ref="F26:K26"/>
    <mergeCell ref="L26:Q26"/>
    <mergeCell ref="V22:X22"/>
    <mergeCell ref="A13:I13"/>
    <mergeCell ref="J13:X13"/>
    <mergeCell ref="A16:K16"/>
    <mergeCell ref="O16:U16"/>
    <mergeCell ref="V16:X16"/>
    <mergeCell ref="L16:N16"/>
    <mergeCell ref="A30:B30"/>
    <mergeCell ref="C30:E30"/>
    <mergeCell ref="F30:H30"/>
    <mergeCell ref="O30:Q30"/>
    <mergeCell ref="A11:E11"/>
    <mergeCell ref="F11:J11"/>
    <mergeCell ref="K11:U11"/>
    <mergeCell ref="A12:K12"/>
    <mergeCell ref="L12:X12"/>
    <mergeCell ref="A26:B27"/>
    <mergeCell ref="A37:X37"/>
    <mergeCell ref="W42:X42"/>
    <mergeCell ref="A42:Q42"/>
    <mergeCell ref="R42:V42"/>
    <mergeCell ref="A39:Q39"/>
    <mergeCell ref="R39:V39"/>
    <mergeCell ref="A41:Q41"/>
    <mergeCell ref="R41:X41"/>
    <mergeCell ref="C29:E29"/>
    <mergeCell ref="R40:V40"/>
    <mergeCell ref="W38:X38"/>
    <mergeCell ref="A38:Q38"/>
    <mergeCell ref="R38:V38"/>
    <mergeCell ref="W39:X39"/>
    <mergeCell ref="W40:X40"/>
    <mergeCell ref="A40:Q40"/>
    <mergeCell ref="U36:X36"/>
    <mergeCell ref="A35:K36"/>
    <mergeCell ref="A17:U17"/>
    <mergeCell ref="A18:U18"/>
    <mergeCell ref="A21:U21"/>
    <mergeCell ref="A22:U22"/>
    <mergeCell ref="A29:B29"/>
    <mergeCell ref="A25:X25"/>
    <mergeCell ref="A28:B28"/>
    <mergeCell ref="C28:E28"/>
    <mergeCell ref="F28:H28"/>
    <mergeCell ref="I28:K28"/>
    <mergeCell ref="A45:D45"/>
    <mergeCell ref="E45:N45"/>
    <mergeCell ref="P45:X45"/>
    <mergeCell ref="A43:X43"/>
    <mergeCell ref="A44:I44"/>
    <mergeCell ref="J44:V44"/>
    <mergeCell ref="W44:X44"/>
  </mergeCells>
  <printOptions/>
  <pageMargins left="0.5" right="0.49" top="0.36" bottom="0.31" header="0.26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zoomScale="116" zoomScaleNormal="116" zoomScalePageLayoutView="0" workbookViewId="0" topLeftCell="A1">
      <selection activeCell="C21" sqref="C21"/>
    </sheetView>
  </sheetViews>
  <sheetFormatPr defaultColWidth="9.00390625" defaultRowHeight="12.75"/>
  <cols>
    <col min="1" max="7" width="3.875" style="0" customWidth="1"/>
    <col min="8" max="8" width="3.625" style="0" customWidth="1"/>
    <col min="9" max="17" width="3.875" style="0" customWidth="1"/>
    <col min="18" max="18" width="5.25390625" style="0" customWidth="1"/>
    <col min="19" max="23" width="3.875" style="0" customWidth="1"/>
    <col min="24" max="24" width="2.75390625" style="0" customWidth="1"/>
  </cols>
  <sheetData>
    <row r="1" spans="1:24" ht="33" customHeight="1">
      <c r="A1" s="372" t="s">
        <v>161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4" ht="12.75">
      <c r="A2" s="373" t="s">
        <v>162</v>
      </c>
      <c r="B2" s="373"/>
      <c r="C2" s="373"/>
      <c r="D2" s="373"/>
      <c r="E2" s="373"/>
      <c r="F2" s="373"/>
      <c r="G2" s="373"/>
      <c r="H2" s="373"/>
      <c r="I2" s="373"/>
      <c r="J2" s="373" t="s">
        <v>163</v>
      </c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</row>
    <row r="3" spans="1:24" ht="21" customHeight="1">
      <c r="A3" s="311" t="s">
        <v>164</v>
      </c>
      <c r="B3" s="311"/>
      <c r="C3" s="311"/>
      <c r="D3" s="363" t="s">
        <v>165</v>
      </c>
      <c r="E3" s="363"/>
      <c r="F3" s="363"/>
      <c r="G3" s="363" t="s">
        <v>166</v>
      </c>
      <c r="H3" s="363"/>
      <c r="I3" s="363"/>
      <c r="J3" s="363" t="s">
        <v>167</v>
      </c>
      <c r="K3" s="363"/>
      <c r="L3" s="363"/>
      <c r="M3" s="363" t="s">
        <v>168</v>
      </c>
      <c r="N3" s="363"/>
      <c r="O3" s="363"/>
      <c r="P3" s="363" t="s">
        <v>169</v>
      </c>
      <c r="Q3" s="363"/>
      <c r="R3" s="363"/>
      <c r="S3" s="370"/>
      <c r="T3" s="370"/>
      <c r="U3" s="370"/>
      <c r="V3" s="370"/>
      <c r="W3" s="370"/>
      <c r="X3" s="370"/>
    </row>
    <row r="4" spans="1:24" ht="18.75">
      <c r="A4" s="364"/>
      <c r="B4" s="364"/>
      <c r="C4" s="364"/>
      <c r="D4" s="364"/>
      <c r="E4" s="364"/>
      <c r="F4" s="364"/>
      <c r="G4" s="367">
        <f>Лист4!Q50</f>
        <v>3793.3698999999992</v>
      </c>
      <c r="H4" s="367"/>
      <c r="I4" s="367"/>
      <c r="J4" s="364"/>
      <c r="K4" s="364"/>
      <c r="L4" s="364"/>
      <c r="M4" s="364"/>
      <c r="N4" s="364"/>
      <c r="O4" s="364"/>
      <c r="P4" s="367"/>
      <c r="Q4" s="367"/>
      <c r="R4" s="367"/>
      <c r="S4" s="364"/>
      <c r="T4" s="364"/>
      <c r="U4" s="364"/>
      <c r="V4" s="364"/>
      <c r="W4" s="364"/>
      <c r="X4" s="364"/>
    </row>
    <row r="5" spans="1:24" ht="43.5" customHeight="1">
      <c r="A5" s="371" t="s">
        <v>405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</row>
    <row r="6" spans="1:24" ht="30.75" customHeight="1">
      <c r="A6" s="296" t="s">
        <v>406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 t="s">
        <v>407</v>
      </c>
      <c r="P6" s="296"/>
      <c r="Q6" s="296"/>
      <c r="R6" s="296"/>
      <c r="S6" s="296"/>
      <c r="T6" s="296"/>
      <c r="U6" s="311" t="s">
        <v>408</v>
      </c>
      <c r="V6" s="311"/>
      <c r="W6" s="311"/>
      <c r="X6" s="311"/>
    </row>
    <row r="7" spans="1:24" ht="20.25" customHeight="1">
      <c r="A7" s="369" t="s">
        <v>392</v>
      </c>
      <c r="B7" s="369"/>
      <c r="C7" s="296" t="s">
        <v>385</v>
      </c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369" t="s">
        <v>392</v>
      </c>
      <c r="P7" s="369"/>
      <c r="Q7" s="379" t="s">
        <v>385</v>
      </c>
      <c r="R7" s="379"/>
      <c r="S7" s="379"/>
      <c r="T7" s="379"/>
      <c r="U7" s="369" t="s">
        <v>409</v>
      </c>
      <c r="V7" s="369" t="s">
        <v>410</v>
      </c>
      <c r="W7" s="369"/>
      <c r="X7" s="369"/>
    </row>
    <row r="8" spans="1:24" ht="33.75" customHeight="1">
      <c r="A8" s="369"/>
      <c r="B8" s="369"/>
      <c r="C8" s="296" t="s">
        <v>411</v>
      </c>
      <c r="D8" s="296"/>
      <c r="E8" s="296"/>
      <c r="F8" s="296"/>
      <c r="G8" s="381" t="s">
        <v>412</v>
      </c>
      <c r="H8" s="381"/>
      <c r="I8" s="296" t="s">
        <v>413</v>
      </c>
      <c r="J8" s="296"/>
      <c r="K8" s="296"/>
      <c r="L8" s="296"/>
      <c r="M8" s="369"/>
      <c r="N8" s="369"/>
      <c r="O8" s="369"/>
      <c r="P8" s="369"/>
      <c r="Q8" s="369" t="s">
        <v>414</v>
      </c>
      <c r="R8" s="369" t="s">
        <v>415</v>
      </c>
      <c r="S8" s="369"/>
      <c r="T8" s="369" t="s">
        <v>416</v>
      </c>
      <c r="U8" s="369"/>
      <c r="V8" s="369"/>
      <c r="W8" s="369"/>
      <c r="X8" s="369"/>
    </row>
    <row r="9" spans="1:24" ht="53.25" customHeight="1">
      <c r="A9" s="369"/>
      <c r="B9" s="369"/>
      <c r="C9" s="369" t="s">
        <v>417</v>
      </c>
      <c r="D9" s="369"/>
      <c r="E9" s="369" t="s">
        <v>418</v>
      </c>
      <c r="F9" s="369"/>
      <c r="G9" s="381"/>
      <c r="H9" s="381"/>
      <c r="I9" s="369" t="s">
        <v>419</v>
      </c>
      <c r="J9" s="369"/>
      <c r="K9" s="369" t="s">
        <v>420</v>
      </c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</row>
    <row r="10" spans="1:24" ht="24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124"/>
      <c r="N10" s="124"/>
      <c r="O10" s="296"/>
      <c r="P10" s="296"/>
      <c r="Q10" s="128"/>
      <c r="R10" s="296"/>
      <c r="S10" s="296"/>
      <c r="T10" s="124"/>
      <c r="U10" s="124"/>
      <c r="V10" s="124"/>
      <c r="W10" s="124"/>
      <c r="X10" s="124"/>
    </row>
    <row r="11" spans="1:24" ht="41.25" customHeight="1">
      <c r="A11" s="388" t="s">
        <v>421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</row>
    <row r="12" spans="1:24" ht="12.75" customHeight="1">
      <c r="A12" s="368" t="s">
        <v>422</v>
      </c>
      <c r="B12" s="368"/>
      <c r="C12" s="368"/>
      <c r="D12" s="368"/>
      <c r="E12" s="368" t="s">
        <v>423</v>
      </c>
      <c r="F12" s="368"/>
      <c r="G12" s="368"/>
      <c r="H12" s="368"/>
      <c r="I12" s="368" t="s">
        <v>424</v>
      </c>
      <c r="J12" s="368"/>
      <c r="K12" s="368"/>
      <c r="L12" s="368"/>
      <c r="M12" s="368" t="s">
        <v>425</v>
      </c>
      <c r="N12" s="368"/>
      <c r="O12" s="368"/>
      <c r="P12" s="368"/>
      <c r="Q12" s="368" t="s">
        <v>426</v>
      </c>
      <c r="R12" s="368"/>
      <c r="S12" s="368"/>
      <c r="T12" s="368"/>
      <c r="U12" s="368" t="s">
        <v>392</v>
      </c>
      <c r="V12" s="368"/>
      <c r="W12" s="368"/>
      <c r="X12" s="368"/>
    </row>
    <row r="13" spans="1:24" ht="12.75" customHeight="1">
      <c r="A13" s="366" t="s">
        <v>427</v>
      </c>
      <c r="B13" s="296" t="s">
        <v>428</v>
      </c>
      <c r="C13" s="296"/>
      <c r="D13" s="296"/>
      <c r="E13" s="366" t="s">
        <v>427</v>
      </c>
      <c r="F13" s="296" t="s">
        <v>428</v>
      </c>
      <c r="G13" s="296"/>
      <c r="H13" s="296"/>
      <c r="I13" s="366" t="s">
        <v>427</v>
      </c>
      <c r="J13" s="296" t="s">
        <v>428</v>
      </c>
      <c r="K13" s="296"/>
      <c r="L13" s="296"/>
      <c r="M13" s="366" t="s">
        <v>427</v>
      </c>
      <c r="N13" s="296" t="s">
        <v>428</v>
      </c>
      <c r="O13" s="296"/>
      <c r="P13" s="296"/>
      <c r="Q13" s="366" t="s">
        <v>427</v>
      </c>
      <c r="R13" s="296" t="s">
        <v>428</v>
      </c>
      <c r="S13" s="296"/>
      <c r="T13" s="296"/>
      <c r="U13" s="366" t="s">
        <v>427</v>
      </c>
      <c r="V13" s="296" t="s">
        <v>428</v>
      </c>
      <c r="W13" s="296"/>
      <c r="X13" s="296"/>
    </row>
    <row r="14" spans="1:24" ht="49.5" customHeight="1">
      <c r="A14" s="366"/>
      <c r="B14" s="73" t="s">
        <v>296</v>
      </c>
      <c r="C14" s="127" t="s">
        <v>380</v>
      </c>
      <c r="D14" s="73" t="s">
        <v>206</v>
      </c>
      <c r="E14" s="366"/>
      <c r="F14" s="73" t="s">
        <v>296</v>
      </c>
      <c r="G14" s="127" t="s">
        <v>380</v>
      </c>
      <c r="H14" s="73" t="s">
        <v>206</v>
      </c>
      <c r="I14" s="366"/>
      <c r="J14" s="73" t="s">
        <v>296</v>
      </c>
      <c r="K14" s="127" t="s">
        <v>380</v>
      </c>
      <c r="L14" s="73" t="s">
        <v>206</v>
      </c>
      <c r="M14" s="366"/>
      <c r="N14" s="73" t="s">
        <v>296</v>
      </c>
      <c r="O14" s="127" t="s">
        <v>380</v>
      </c>
      <c r="P14" s="73" t="s">
        <v>206</v>
      </c>
      <c r="Q14" s="366"/>
      <c r="R14" s="73" t="s">
        <v>296</v>
      </c>
      <c r="S14" s="127" t="s">
        <v>380</v>
      </c>
      <c r="T14" s="73" t="s">
        <v>206</v>
      </c>
      <c r="U14" s="366"/>
      <c r="V14" s="73" t="s">
        <v>296</v>
      </c>
      <c r="W14" s="127" t="s">
        <v>380</v>
      </c>
      <c r="X14" s="73" t="s">
        <v>206</v>
      </c>
    </row>
    <row r="15" spans="1:24" ht="38.25" customHeight="1">
      <c r="A15" s="73">
        <v>120</v>
      </c>
      <c r="B15" s="74">
        <v>5051.7</v>
      </c>
      <c r="C15" s="74">
        <v>4889.4</v>
      </c>
      <c r="D15" s="74">
        <v>2172.9</v>
      </c>
      <c r="E15" s="129">
        <v>210</v>
      </c>
      <c r="F15" s="74">
        <v>14311.5</v>
      </c>
      <c r="G15" s="74">
        <v>13995.7</v>
      </c>
      <c r="H15" s="74">
        <v>7509.9</v>
      </c>
      <c r="I15" s="129">
        <v>30</v>
      </c>
      <c r="J15" s="74">
        <v>2724.2</v>
      </c>
      <c r="K15" s="74">
        <v>2676.1</v>
      </c>
      <c r="L15" s="74">
        <v>1503.8</v>
      </c>
      <c r="M15" s="129"/>
      <c r="N15" s="74"/>
      <c r="O15" s="74"/>
      <c r="P15" s="74"/>
      <c r="Q15" s="74"/>
      <c r="R15" s="74"/>
      <c r="S15" s="74"/>
      <c r="T15" s="74"/>
      <c r="U15" s="129">
        <v>360</v>
      </c>
      <c r="V15" s="74">
        <v>22087.4</v>
      </c>
      <c r="W15" s="74">
        <v>21561.2</v>
      </c>
      <c r="X15" s="74">
        <v>11186.6</v>
      </c>
    </row>
    <row r="16" spans="1:24" ht="41.25" customHeight="1">
      <c r="A16" s="365" t="s">
        <v>429</v>
      </c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</row>
    <row r="17" spans="1:24" ht="19.5" customHeight="1">
      <c r="A17" s="296" t="s">
        <v>170</v>
      </c>
      <c r="B17" s="296"/>
      <c r="C17" s="296"/>
      <c r="D17" s="296"/>
      <c r="E17" s="296" t="s">
        <v>430</v>
      </c>
      <c r="F17" s="296"/>
      <c r="G17" s="296"/>
      <c r="H17" s="296"/>
      <c r="I17" s="296" t="s">
        <v>171</v>
      </c>
      <c r="J17" s="295"/>
      <c r="K17" s="295"/>
      <c r="L17" s="295"/>
      <c r="M17" s="380" t="s">
        <v>172</v>
      </c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</row>
    <row r="18" spans="1:24" ht="24.75" customHeight="1">
      <c r="A18" s="296"/>
      <c r="B18" s="296"/>
      <c r="C18" s="296"/>
      <c r="D18" s="296"/>
      <c r="E18" s="296"/>
      <c r="F18" s="296"/>
      <c r="G18" s="296"/>
      <c r="H18" s="296"/>
      <c r="I18" s="295"/>
      <c r="J18" s="295"/>
      <c r="K18" s="295"/>
      <c r="L18" s="295"/>
      <c r="M18" s="296" t="s">
        <v>173</v>
      </c>
      <c r="N18" s="296"/>
      <c r="O18" s="296"/>
      <c r="P18" s="296"/>
      <c r="Q18" s="296" t="s">
        <v>174</v>
      </c>
      <c r="R18" s="296"/>
      <c r="S18" s="296"/>
      <c r="T18" s="296"/>
      <c r="U18" s="296"/>
      <c r="V18" s="296"/>
      <c r="W18" s="296"/>
      <c r="X18" s="296"/>
    </row>
    <row r="19" spans="1:24" ht="32.25" customHeight="1">
      <c r="A19" s="296" t="s">
        <v>175</v>
      </c>
      <c r="B19" s="296"/>
      <c r="C19" s="296" t="s">
        <v>176</v>
      </c>
      <c r="D19" s="296"/>
      <c r="E19" s="296" t="s">
        <v>175</v>
      </c>
      <c r="F19" s="296"/>
      <c r="G19" s="296" t="s">
        <v>176</v>
      </c>
      <c r="H19" s="296"/>
      <c r="I19" s="296" t="s">
        <v>175</v>
      </c>
      <c r="J19" s="296"/>
      <c r="K19" s="296" t="s">
        <v>176</v>
      </c>
      <c r="L19" s="296"/>
      <c r="M19" s="296" t="s">
        <v>175</v>
      </c>
      <c r="N19" s="296"/>
      <c r="O19" s="296" t="s">
        <v>176</v>
      </c>
      <c r="P19" s="296"/>
      <c r="Q19" s="296" t="s">
        <v>175</v>
      </c>
      <c r="R19" s="296"/>
      <c r="S19" s="296" t="s">
        <v>176</v>
      </c>
      <c r="T19" s="296"/>
      <c r="U19" s="296" t="s">
        <v>175</v>
      </c>
      <c r="V19" s="296"/>
      <c r="W19" s="296" t="s">
        <v>176</v>
      </c>
      <c r="X19" s="296"/>
    </row>
    <row r="20" spans="1:24" ht="50.25" customHeight="1">
      <c r="A20" s="73" t="s">
        <v>177</v>
      </c>
      <c r="B20" s="73" t="s">
        <v>178</v>
      </c>
      <c r="C20" s="134" t="s">
        <v>440</v>
      </c>
      <c r="D20" s="73" t="s">
        <v>206</v>
      </c>
      <c r="E20" s="73" t="s">
        <v>177</v>
      </c>
      <c r="F20" s="73" t="s">
        <v>178</v>
      </c>
      <c r="G20" s="73" t="s">
        <v>177</v>
      </c>
      <c r="H20" s="73" t="s">
        <v>178</v>
      </c>
      <c r="I20" s="73" t="s">
        <v>177</v>
      </c>
      <c r="J20" s="73" t="s">
        <v>178</v>
      </c>
      <c r="K20" s="73" t="s">
        <v>177</v>
      </c>
      <c r="L20" s="73" t="s">
        <v>178</v>
      </c>
      <c r="M20" s="73" t="s">
        <v>177</v>
      </c>
      <c r="N20" s="73" t="s">
        <v>178</v>
      </c>
      <c r="O20" s="73" t="s">
        <v>177</v>
      </c>
      <c r="P20" s="73" t="s">
        <v>178</v>
      </c>
      <c r="Q20" s="73" t="s">
        <v>177</v>
      </c>
      <c r="R20" s="73" t="s">
        <v>178</v>
      </c>
      <c r="S20" s="73" t="s">
        <v>177</v>
      </c>
      <c r="T20" s="73" t="s">
        <v>178</v>
      </c>
      <c r="U20" s="73" t="s">
        <v>177</v>
      </c>
      <c r="V20" s="73" t="s">
        <v>178</v>
      </c>
      <c r="W20" s="73" t="s">
        <v>177</v>
      </c>
      <c r="X20" s="73" t="s">
        <v>178</v>
      </c>
    </row>
    <row r="21" spans="1:24" ht="39.75" customHeight="1">
      <c r="A21" s="129">
        <f>U15</f>
        <v>360</v>
      </c>
      <c r="B21" s="73">
        <v>630</v>
      </c>
      <c r="C21" s="74">
        <f>W15</f>
        <v>21561.2</v>
      </c>
      <c r="D21" s="74">
        <f>X15</f>
        <v>11186.6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</row>
    <row r="22" spans="1:24" ht="38.25" customHeight="1">
      <c r="A22" s="378" t="s">
        <v>574</v>
      </c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 t="s">
        <v>250</v>
      </c>
      <c r="W22" s="378"/>
      <c r="X22" s="378"/>
    </row>
    <row r="23" spans="1:24" ht="54" customHeight="1">
      <c r="A23" s="382" t="s">
        <v>431</v>
      </c>
      <c r="B23" s="383"/>
      <c r="C23" s="374" t="s">
        <v>209</v>
      </c>
      <c r="D23" s="374"/>
      <c r="E23" s="374"/>
      <c r="F23" s="374"/>
      <c r="G23" s="389" t="s">
        <v>441</v>
      </c>
      <c r="H23" s="390"/>
      <c r="I23" s="389" t="s">
        <v>441</v>
      </c>
      <c r="J23" s="390"/>
      <c r="K23" s="389" t="s">
        <v>441</v>
      </c>
      <c r="L23" s="390"/>
      <c r="M23" s="389" t="s">
        <v>441</v>
      </c>
      <c r="N23" s="390"/>
      <c r="O23" s="389" t="s">
        <v>441</v>
      </c>
      <c r="P23" s="390"/>
      <c r="Q23" s="389" t="s">
        <v>441</v>
      </c>
      <c r="R23" s="390"/>
      <c r="S23" s="389" t="s">
        <v>441</v>
      </c>
      <c r="T23" s="390"/>
      <c r="U23" s="391"/>
      <c r="V23" s="392"/>
      <c r="W23" s="392"/>
      <c r="X23" s="393"/>
    </row>
    <row r="24" spans="1:24" ht="21.75" customHeight="1">
      <c r="A24" s="384"/>
      <c r="B24" s="385"/>
      <c r="C24" s="374" t="s">
        <v>432</v>
      </c>
      <c r="D24" s="374"/>
      <c r="E24" s="374"/>
      <c r="F24" s="374"/>
      <c r="G24" s="375" t="str">
        <f>Лист4!A55</f>
        <v>пом.1</v>
      </c>
      <c r="H24" s="376"/>
      <c r="I24" s="375" t="str">
        <f>Лист4!A59</f>
        <v>пом.2</v>
      </c>
      <c r="J24" s="376">
        <v>2</v>
      </c>
      <c r="K24" s="375" t="str">
        <f>Лист4!A63</f>
        <v>пом.3</v>
      </c>
      <c r="L24" s="376"/>
      <c r="M24" s="375" t="str">
        <f>Лист4!A65</f>
        <v>пом.4</v>
      </c>
      <c r="N24" s="376"/>
      <c r="O24" s="375" t="str">
        <f>Лист4!A68</f>
        <v>пом.5</v>
      </c>
      <c r="P24" s="376">
        <v>4</v>
      </c>
      <c r="Q24" s="375" t="str">
        <f>Лист4!A70</f>
        <v>пом.6</v>
      </c>
      <c r="R24" s="376"/>
      <c r="S24" s="375" t="str">
        <f>Лист4!A75</f>
        <v>пом.7</v>
      </c>
      <c r="T24" s="376"/>
      <c r="U24" s="375" t="str">
        <f>Лист4!A53</f>
        <v>м.о.п</v>
      </c>
      <c r="V24" s="377"/>
      <c r="W24" s="377"/>
      <c r="X24" s="376"/>
    </row>
    <row r="25" spans="1:24" ht="21.75" customHeight="1">
      <c r="A25" s="386"/>
      <c r="B25" s="387"/>
      <c r="C25" s="374" t="s">
        <v>433</v>
      </c>
      <c r="D25" s="374"/>
      <c r="E25" s="374"/>
      <c r="F25" s="374"/>
      <c r="G25" s="375">
        <v>150.4</v>
      </c>
      <c r="H25" s="376"/>
      <c r="I25" s="375">
        <v>241.8</v>
      </c>
      <c r="J25" s="376">
        <v>241.8</v>
      </c>
      <c r="K25" s="375">
        <v>23.4</v>
      </c>
      <c r="L25" s="376"/>
      <c r="M25" s="375">
        <v>414.5</v>
      </c>
      <c r="N25" s="376"/>
      <c r="O25" s="375">
        <v>414.4</v>
      </c>
      <c r="P25" s="376">
        <v>414.5</v>
      </c>
      <c r="Q25" s="394">
        <v>269</v>
      </c>
      <c r="R25" s="395"/>
      <c r="S25" s="375">
        <v>134.3</v>
      </c>
      <c r="T25" s="376"/>
      <c r="U25" s="375">
        <v>27.5</v>
      </c>
      <c r="V25" s="377"/>
      <c r="W25" s="377"/>
      <c r="X25" s="376"/>
    </row>
    <row r="26" spans="1:24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</row>
    <row r="27" spans="1:24" ht="12.7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</row>
    <row r="28" spans="1:24" ht="12.7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</row>
    <row r="29" spans="1:24" ht="12.7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</row>
    <row r="30" spans="1:24" ht="12.7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</row>
    <row r="31" spans="1:24" ht="12.7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</row>
    <row r="32" spans="1:24" ht="12.7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</row>
    <row r="33" spans="1:24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</row>
    <row r="34" spans="1:24" ht="12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</row>
  </sheetData>
  <sheetProtection/>
  <mergeCells count="122">
    <mergeCell ref="G24:H24"/>
    <mergeCell ref="S24:T24"/>
    <mergeCell ref="U23:X23"/>
    <mergeCell ref="U25:X25"/>
    <mergeCell ref="G25:H25"/>
    <mergeCell ref="I25:J25"/>
    <mergeCell ref="K25:L25"/>
    <mergeCell ref="M25:N25"/>
    <mergeCell ref="O25:P25"/>
    <mergeCell ref="Q25:R25"/>
    <mergeCell ref="M13:M14"/>
    <mergeCell ref="S23:T23"/>
    <mergeCell ref="Q23:R23"/>
    <mergeCell ref="I24:J24"/>
    <mergeCell ref="K24:L24"/>
    <mergeCell ref="M24:N24"/>
    <mergeCell ref="O24:P24"/>
    <mergeCell ref="Q24:R24"/>
    <mergeCell ref="A22:U22"/>
    <mergeCell ref="M18:P18"/>
    <mergeCell ref="A10:B10"/>
    <mergeCell ref="G23:H23"/>
    <mergeCell ref="I23:J23"/>
    <mergeCell ref="K23:L23"/>
    <mergeCell ref="M23:N23"/>
    <mergeCell ref="O23:P23"/>
    <mergeCell ref="I10:J10"/>
    <mergeCell ref="K10:L10"/>
    <mergeCell ref="E12:H12"/>
    <mergeCell ref="M19:N19"/>
    <mergeCell ref="O6:T6"/>
    <mergeCell ref="C7:N7"/>
    <mergeCell ref="A23:B25"/>
    <mergeCell ref="C9:D9"/>
    <mergeCell ref="C10:D10"/>
    <mergeCell ref="E10:F10"/>
    <mergeCell ref="G10:H10"/>
    <mergeCell ref="E19:F19"/>
    <mergeCell ref="A11:X11"/>
    <mergeCell ref="W7:W9"/>
    <mergeCell ref="C8:F8"/>
    <mergeCell ref="I8:L8"/>
    <mergeCell ref="M8:M9"/>
    <mergeCell ref="N8:N9"/>
    <mergeCell ref="I9:J9"/>
    <mergeCell ref="G8:H9"/>
    <mergeCell ref="K9:L9"/>
    <mergeCell ref="U19:V19"/>
    <mergeCell ref="V7:V9"/>
    <mergeCell ref="Q8:Q9"/>
    <mergeCell ref="O10:P10"/>
    <mergeCell ref="R10:S10"/>
    <mergeCell ref="S19:T19"/>
    <mergeCell ref="Q19:R19"/>
    <mergeCell ref="O7:P9"/>
    <mergeCell ref="A7:B9"/>
    <mergeCell ref="V22:X22"/>
    <mergeCell ref="Q7:T7"/>
    <mergeCell ref="T8:T9"/>
    <mergeCell ref="R8:S9"/>
    <mergeCell ref="X7:X9"/>
    <mergeCell ref="U13:U14"/>
    <mergeCell ref="M17:X17"/>
    <mergeCell ref="U7:U9"/>
    <mergeCell ref="V13:X13"/>
    <mergeCell ref="K19:L19"/>
    <mergeCell ref="B13:D13"/>
    <mergeCell ref="A19:B19"/>
    <mergeCell ref="E13:E14"/>
    <mergeCell ref="J13:L13"/>
    <mergeCell ref="A12:D12"/>
    <mergeCell ref="F13:H13"/>
    <mergeCell ref="C25:F25"/>
    <mergeCell ref="C23:F23"/>
    <mergeCell ref="C24:F24"/>
    <mergeCell ref="S25:T25"/>
    <mergeCell ref="U24:X24"/>
    <mergeCell ref="O19:P19"/>
    <mergeCell ref="C19:D19"/>
    <mergeCell ref="I19:J19"/>
    <mergeCell ref="G19:H19"/>
    <mergeCell ref="W19:X19"/>
    <mergeCell ref="A1:X1"/>
    <mergeCell ref="A2:I2"/>
    <mergeCell ref="J2:X2"/>
    <mergeCell ref="A3:C3"/>
    <mergeCell ref="D3:F3"/>
    <mergeCell ref="G3:I3"/>
    <mergeCell ref="J3:L3"/>
    <mergeCell ref="M3:O3"/>
    <mergeCell ref="W3:X3"/>
    <mergeCell ref="S3:T3"/>
    <mergeCell ref="P3:R3"/>
    <mergeCell ref="N13:P13"/>
    <mergeCell ref="R13:T13"/>
    <mergeCell ref="Q13:Q14"/>
    <mergeCell ref="U3:V3"/>
    <mergeCell ref="U12:X12"/>
    <mergeCell ref="A5:X5"/>
    <mergeCell ref="U6:X6"/>
    <mergeCell ref="A4:C4"/>
    <mergeCell ref="D4:F4"/>
    <mergeCell ref="J4:L4"/>
    <mergeCell ref="A13:A14"/>
    <mergeCell ref="S4:T4"/>
    <mergeCell ref="M12:P12"/>
    <mergeCell ref="Q12:T12"/>
    <mergeCell ref="M4:O4"/>
    <mergeCell ref="P4:R4"/>
    <mergeCell ref="E9:F9"/>
    <mergeCell ref="I12:L12"/>
    <mergeCell ref="A6:N6"/>
    <mergeCell ref="U4:V4"/>
    <mergeCell ref="W4:X4"/>
    <mergeCell ref="A16:X16"/>
    <mergeCell ref="A17:D18"/>
    <mergeCell ref="E17:H18"/>
    <mergeCell ref="I17:L18"/>
    <mergeCell ref="Q18:T18"/>
    <mergeCell ref="U18:X18"/>
    <mergeCell ref="I13:I14"/>
    <mergeCell ref="G4:I4"/>
  </mergeCells>
  <printOptions/>
  <pageMargins left="0.5" right="0.49" top="0.36" bottom="0.31" header="0.26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0"/>
  <sheetViews>
    <sheetView zoomScale="116" zoomScaleNormal="116" zoomScalePageLayoutView="0" workbookViewId="0" topLeftCell="A48">
      <selection activeCell="A39" sqref="A39:X81"/>
    </sheetView>
  </sheetViews>
  <sheetFormatPr defaultColWidth="9.00390625" defaultRowHeight="12.75"/>
  <cols>
    <col min="1" max="3" width="3.875" style="0" customWidth="1"/>
    <col min="4" max="4" width="3.00390625" style="0" customWidth="1"/>
    <col min="5" max="5" width="3.125" style="0" customWidth="1"/>
    <col min="6" max="6" width="2.75390625" style="0" customWidth="1"/>
    <col min="7" max="7" width="4.25390625" style="0" customWidth="1"/>
    <col min="8" max="11" width="3.875" style="0" customWidth="1"/>
    <col min="12" max="12" width="3.125" style="0" customWidth="1"/>
    <col min="13" max="13" width="3.625" style="0" customWidth="1"/>
    <col min="14" max="14" width="3.25390625" style="0" customWidth="1"/>
    <col min="15" max="15" width="3.125" style="0" customWidth="1"/>
    <col min="16" max="16" width="3.375" style="0" customWidth="1"/>
    <col min="17" max="17" width="4.625" style="0" customWidth="1"/>
    <col min="18" max="18" width="4.25390625" style="0" customWidth="1"/>
    <col min="19" max="19" width="3.875" style="0" customWidth="1"/>
    <col min="20" max="20" width="4.25390625" style="0" customWidth="1"/>
    <col min="21" max="21" width="5.00390625" style="0" customWidth="1"/>
    <col min="22" max="22" width="4.25390625" style="0" customWidth="1"/>
    <col min="23" max="23" width="4.75390625" style="0" customWidth="1"/>
    <col min="24" max="24" width="4.25390625" style="0" customWidth="1"/>
  </cols>
  <sheetData>
    <row r="1" spans="1:24" ht="15" customHeight="1">
      <c r="A1" s="464" t="s">
        <v>179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</row>
    <row r="2" spans="1:24" ht="12.75">
      <c r="A2" s="465" t="s">
        <v>180</v>
      </c>
      <c r="B2" s="465" t="s">
        <v>181</v>
      </c>
      <c r="C2" s="465" t="s">
        <v>182</v>
      </c>
      <c r="D2" s="363" t="s">
        <v>183</v>
      </c>
      <c r="E2" s="363"/>
      <c r="F2" s="363"/>
      <c r="G2" s="363"/>
      <c r="H2" s="363"/>
      <c r="I2" s="311" t="s">
        <v>184</v>
      </c>
      <c r="J2" s="311"/>
      <c r="K2" s="311"/>
      <c r="L2" s="465" t="s">
        <v>185</v>
      </c>
      <c r="M2" s="465" t="s">
        <v>186</v>
      </c>
      <c r="N2" s="476" t="s">
        <v>577</v>
      </c>
      <c r="O2" s="477"/>
      <c r="P2" s="466" t="s">
        <v>578</v>
      </c>
      <c r="Q2" s="468"/>
      <c r="R2" s="465" t="s">
        <v>189</v>
      </c>
      <c r="S2" s="466" t="s">
        <v>190</v>
      </c>
      <c r="T2" s="467"/>
      <c r="U2" s="468"/>
      <c r="V2" s="465" t="s">
        <v>36</v>
      </c>
      <c r="W2" s="465" t="s">
        <v>191</v>
      </c>
      <c r="X2" s="465" t="s">
        <v>192</v>
      </c>
    </row>
    <row r="3" spans="1:24" ht="27" customHeight="1">
      <c r="A3" s="465"/>
      <c r="B3" s="465"/>
      <c r="C3" s="465"/>
      <c r="D3" s="465" t="s">
        <v>193</v>
      </c>
      <c r="E3" s="465" t="s">
        <v>194</v>
      </c>
      <c r="F3" s="465" t="s">
        <v>195</v>
      </c>
      <c r="G3" s="465" t="s">
        <v>196</v>
      </c>
      <c r="H3" s="465" t="s">
        <v>25</v>
      </c>
      <c r="I3" s="311"/>
      <c r="J3" s="311"/>
      <c r="K3" s="311"/>
      <c r="L3" s="465"/>
      <c r="M3" s="465"/>
      <c r="N3" s="478"/>
      <c r="O3" s="479"/>
      <c r="P3" s="469"/>
      <c r="Q3" s="471"/>
      <c r="R3" s="465"/>
      <c r="S3" s="469"/>
      <c r="T3" s="470"/>
      <c r="U3" s="471"/>
      <c r="V3" s="465"/>
      <c r="W3" s="465"/>
      <c r="X3" s="465"/>
    </row>
    <row r="4" spans="1:24" ht="75" customHeight="1">
      <c r="A4" s="465"/>
      <c r="B4" s="465"/>
      <c r="C4" s="465"/>
      <c r="D4" s="465"/>
      <c r="E4" s="465"/>
      <c r="F4" s="465"/>
      <c r="G4" s="465"/>
      <c r="H4" s="465"/>
      <c r="I4" s="75" t="s">
        <v>197</v>
      </c>
      <c r="J4" s="76" t="s">
        <v>198</v>
      </c>
      <c r="K4" s="76" t="s">
        <v>199</v>
      </c>
      <c r="L4" s="465"/>
      <c r="M4" s="465"/>
      <c r="N4" s="75" t="s">
        <v>193</v>
      </c>
      <c r="O4" s="75" t="s">
        <v>200</v>
      </c>
      <c r="P4" s="75" t="s">
        <v>201</v>
      </c>
      <c r="Q4" s="75" t="s">
        <v>202</v>
      </c>
      <c r="R4" s="465"/>
      <c r="S4" s="75" t="s">
        <v>203</v>
      </c>
      <c r="T4" s="76" t="s">
        <v>204</v>
      </c>
      <c r="U4" s="75" t="s">
        <v>205</v>
      </c>
      <c r="V4" s="465"/>
      <c r="W4" s="465"/>
      <c r="X4" s="465"/>
    </row>
    <row r="5" spans="1:24" ht="36" customHeight="1">
      <c r="A5" s="208" t="s">
        <v>206</v>
      </c>
      <c r="B5" s="209">
        <v>29169.9</v>
      </c>
      <c r="C5" s="209">
        <f>B5</f>
        <v>29169.9</v>
      </c>
      <c r="D5" s="209">
        <f>B5</f>
        <v>29169.9</v>
      </c>
      <c r="E5" s="209"/>
      <c r="F5" s="209"/>
      <c r="G5" s="209"/>
      <c r="H5" s="209"/>
      <c r="I5" s="209">
        <f>B5</f>
        <v>29169.9</v>
      </c>
      <c r="J5" s="209"/>
      <c r="K5" s="209"/>
      <c r="L5" s="209"/>
      <c r="M5" s="209"/>
      <c r="N5" s="209">
        <f>B5</f>
        <v>29169.9</v>
      </c>
      <c r="O5" s="209"/>
      <c r="P5" s="209"/>
      <c r="Q5" s="209"/>
      <c r="R5" s="209" t="s">
        <v>214</v>
      </c>
      <c r="S5" s="209" t="s">
        <v>214</v>
      </c>
      <c r="T5" s="209"/>
      <c r="U5" s="209"/>
      <c r="V5" s="209"/>
      <c r="W5" s="209"/>
      <c r="X5" s="209">
        <f>B5</f>
        <v>29169.9</v>
      </c>
    </row>
    <row r="6" spans="1:24" ht="38.25" customHeight="1">
      <c r="A6" s="208" t="s">
        <v>442</v>
      </c>
      <c r="B6" s="210">
        <v>1647.8</v>
      </c>
      <c r="C6" s="210">
        <f>N6</f>
        <v>1647.8</v>
      </c>
      <c r="D6" s="210">
        <f>N6</f>
        <v>1647.8</v>
      </c>
      <c r="E6" s="210"/>
      <c r="F6" s="210"/>
      <c r="G6" s="210"/>
      <c r="H6" s="210"/>
      <c r="I6" s="210"/>
      <c r="J6" s="210"/>
      <c r="K6" s="210"/>
      <c r="L6" s="210"/>
      <c r="M6" s="210"/>
      <c r="N6" s="210">
        <f>B6</f>
        <v>1647.8</v>
      </c>
      <c r="O6" s="210"/>
      <c r="P6" s="210"/>
      <c r="Q6" s="210"/>
      <c r="R6" s="210"/>
      <c r="S6" s="210"/>
      <c r="T6" s="210"/>
      <c r="U6" s="210"/>
      <c r="V6" s="209"/>
      <c r="W6" s="210"/>
      <c r="X6" s="210">
        <f>B6</f>
        <v>1647.8</v>
      </c>
    </row>
    <row r="7" spans="1:24" s="211" customFormat="1" ht="18" customHeight="1">
      <c r="A7" s="464" t="s">
        <v>207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</row>
    <row r="8" spans="1:24" ht="12.75">
      <c r="A8" s="311" t="s">
        <v>208</v>
      </c>
      <c r="B8" s="311"/>
      <c r="C8" s="363" t="s">
        <v>209</v>
      </c>
      <c r="D8" s="363"/>
      <c r="E8" s="363"/>
      <c r="F8" s="363"/>
      <c r="G8" s="363"/>
      <c r="H8" s="311" t="s">
        <v>210</v>
      </c>
      <c r="I8" s="311"/>
      <c r="J8" s="311"/>
      <c r="K8" s="311"/>
      <c r="L8" s="311"/>
      <c r="M8" s="311"/>
      <c r="N8" s="311"/>
      <c r="O8" s="311"/>
      <c r="P8" s="311"/>
      <c r="Q8" s="311" t="s">
        <v>216</v>
      </c>
      <c r="R8" s="311"/>
      <c r="S8" s="363" t="s">
        <v>211</v>
      </c>
      <c r="T8" s="363"/>
      <c r="U8" s="363"/>
      <c r="V8" s="363"/>
      <c r="W8" s="363"/>
      <c r="X8" s="363"/>
    </row>
    <row r="9" spans="1:24" ht="24" customHeight="1">
      <c r="A9" s="311"/>
      <c r="B9" s="311"/>
      <c r="C9" s="363"/>
      <c r="D9" s="363"/>
      <c r="E9" s="363"/>
      <c r="F9" s="363"/>
      <c r="G9" s="363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 t="s">
        <v>579</v>
      </c>
      <c r="T9" s="311"/>
      <c r="U9" s="311" t="s">
        <v>212</v>
      </c>
      <c r="V9" s="311"/>
      <c r="W9" s="311" t="s">
        <v>213</v>
      </c>
      <c r="X9" s="311"/>
    </row>
    <row r="10" spans="1:27" ht="15.75">
      <c r="A10" s="488" t="s">
        <v>224</v>
      </c>
      <c r="B10" s="489"/>
      <c r="C10" s="409" t="s">
        <v>133</v>
      </c>
      <c r="D10" s="410"/>
      <c r="E10" s="410"/>
      <c r="F10" s="410"/>
      <c r="G10" s="411"/>
      <c r="H10" s="446"/>
      <c r="I10" s="463"/>
      <c r="J10" s="463"/>
      <c r="K10" s="463"/>
      <c r="L10" s="463"/>
      <c r="M10" s="463"/>
      <c r="N10" s="463"/>
      <c r="O10" s="463"/>
      <c r="P10" s="447"/>
      <c r="Q10" s="480"/>
      <c r="R10" s="481"/>
      <c r="S10" s="480"/>
      <c r="T10" s="481"/>
      <c r="U10" s="474"/>
      <c r="V10" s="475"/>
      <c r="W10" s="472"/>
      <c r="X10" s="473"/>
      <c r="Y10" t="s">
        <v>503</v>
      </c>
      <c r="Z10" t="s">
        <v>206</v>
      </c>
      <c r="AA10" t="s">
        <v>503</v>
      </c>
    </row>
    <row r="11" spans="1:29" ht="15.75" customHeight="1">
      <c r="A11" s="490"/>
      <c r="B11" s="491"/>
      <c r="C11" s="416" t="s">
        <v>443</v>
      </c>
      <c r="D11" s="417"/>
      <c r="E11" s="417"/>
      <c r="F11" s="417"/>
      <c r="G11" s="418"/>
      <c r="H11" s="412" t="s">
        <v>533</v>
      </c>
      <c r="I11" s="413"/>
      <c r="J11" s="413"/>
      <c r="K11" s="413"/>
      <c r="L11" s="413"/>
      <c r="M11" s="413"/>
      <c r="N11" s="413"/>
      <c r="O11" s="413"/>
      <c r="P11" s="414"/>
      <c r="Q11" s="405"/>
      <c r="R11" s="405"/>
      <c r="S11" s="422">
        <v>1190.4</v>
      </c>
      <c r="T11" s="423"/>
      <c r="U11" s="484">
        <v>2.7</v>
      </c>
      <c r="V11" s="485"/>
      <c r="W11" s="396">
        <f>ROUND(S11*U11,0)</f>
        <v>3214</v>
      </c>
      <c r="X11" s="397"/>
      <c r="Y11" s="196">
        <f>W11</f>
        <v>3214</v>
      </c>
      <c r="AA11" s="196">
        <f>W11</f>
        <v>3214</v>
      </c>
      <c r="AC11" s="196">
        <f aca="true" t="shared" si="0" ref="AC11:AC23">W11</f>
        <v>3214</v>
      </c>
    </row>
    <row r="12" spans="1:29" ht="15.75" customHeight="1">
      <c r="A12" s="490"/>
      <c r="B12" s="491"/>
      <c r="C12" s="416" t="s">
        <v>443</v>
      </c>
      <c r="D12" s="417"/>
      <c r="E12" s="417"/>
      <c r="F12" s="417"/>
      <c r="G12" s="418"/>
      <c r="H12" s="412" t="s">
        <v>534</v>
      </c>
      <c r="I12" s="413"/>
      <c r="J12" s="413"/>
      <c r="K12" s="413"/>
      <c r="L12" s="413"/>
      <c r="M12" s="413"/>
      <c r="N12" s="413"/>
      <c r="O12" s="413"/>
      <c r="P12" s="414"/>
      <c r="Q12" s="405"/>
      <c r="R12" s="405"/>
      <c r="S12" s="422">
        <v>31.3</v>
      </c>
      <c r="T12" s="423"/>
      <c r="U12" s="424">
        <v>2.7</v>
      </c>
      <c r="V12" s="425"/>
      <c r="W12" s="396">
        <f aca="true" t="shared" si="1" ref="W12:W23">ROUND(S12*U12,0)</f>
        <v>85</v>
      </c>
      <c r="X12" s="397"/>
      <c r="Z12" s="196"/>
      <c r="AA12" s="196">
        <f>W12</f>
        <v>85</v>
      </c>
      <c r="AB12" s="196">
        <f>W12</f>
        <v>85</v>
      </c>
      <c r="AC12" s="196">
        <f t="shared" si="0"/>
        <v>85</v>
      </c>
    </row>
    <row r="13" spans="1:29" ht="15" customHeight="1">
      <c r="A13" s="490"/>
      <c r="B13" s="491"/>
      <c r="C13" s="416" t="s">
        <v>503</v>
      </c>
      <c r="D13" s="417"/>
      <c r="E13" s="417"/>
      <c r="F13" s="417"/>
      <c r="G13" s="418"/>
      <c r="H13" s="412" t="s">
        <v>533</v>
      </c>
      <c r="I13" s="413"/>
      <c r="J13" s="413"/>
      <c r="K13" s="413"/>
      <c r="L13" s="413"/>
      <c r="M13" s="413"/>
      <c r="N13" s="413"/>
      <c r="O13" s="413"/>
      <c r="P13" s="414"/>
      <c r="Q13" s="405"/>
      <c r="R13" s="405"/>
      <c r="S13" s="422">
        <v>1228.1</v>
      </c>
      <c r="T13" s="423"/>
      <c r="U13" s="424">
        <v>2.4</v>
      </c>
      <c r="V13" s="425"/>
      <c r="W13" s="396">
        <f t="shared" si="1"/>
        <v>2947</v>
      </c>
      <c r="X13" s="397"/>
      <c r="Y13" s="196">
        <f>W13</f>
        <v>2947</v>
      </c>
      <c r="Z13" s="196"/>
      <c r="AA13" s="196">
        <f>W13</f>
        <v>2947</v>
      </c>
      <c r="AC13" s="196">
        <f t="shared" si="0"/>
        <v>2947</v>
      </c>
    </row>
    <row r="14" spans="1:29" ht="16.5" customHeight="1">
      <c r="A14" s="490"/>
      <c r="B14" s="491"/>
      <c r="C14" s="398" t="s">
        <v>589</v>
      </c>
      <c r="D14" s="399"/>
      <c r="E14" s="399"/>
      <c r="F14" s="399"/>
      <c r="G14" s="400"/>
      <c r="H14" s="401">
        <v>1.57</v>
      </c>
      <c r="I14" s="402"/>
      <c r="J14" s="402"/>
      <c r="K14" s="402"/>
      <c r="L14" s="212" t="s">
        <v>214</v>
      </c>
      <c r="M14" s="403">
        <v>1.55</v>
      </c>
      <c r="N14" s="403"/>
      <c r="O14" s="403"/>
      <c r="P14" s="404"/>
      <c r="Q14" s="405"/>
      <c r="R14" s="405"/>
      <c r="S14" s="405">
        <f>H14*M14</f>
        <v>2.4335</v>
      </c>
      <c r="T14" s="405"/>
      <c r="U14" s="406">
        <v>2.7</v>
      </c>
      <c r="V14" s="406"/>
      <c r="W14" s="396">
        <v>6</v>
      </c>
      <c r="X14" s="397"/>
      <c r="Y14" s="196">
        <f>W14</f>
        <v>6</v>
      </c>
      <c r="Z14" s="196"/>
      <c r="AA14" s="196">
        <f>W14</f>
        <v>6</v>
      </c>
      <c r="AC14" s="196">
        <f>W14</f>
        <v>6</v>
      </c>
    </row>
    <row r="15" spans="1:29" ht="16.5" customHeight="1">
      <c r="A15" s="490"/>
      <c r="B15" s="491"/>
      <c r="C15" s="398" t="s">
        <v>589</v>
      </c>
      <c r="D15" s="399"/>
      <c r="E15" s="399"/>
      <c r="F15" s="399"/>
      <c r="G15" s="400"/>
      <c r="H15" s="401">
        <v>1.56</v>
      </c>
      <c r="I15" s="402"/>
      <c r="J15" s="402"/>
      <c r="K15" s="402"/>
      <c r="L15" s="212" t="s">
        <v>214</v>
      </c>
      <c r="M15" s="403">
        <v>1.56</v>
      </c>
      <c r="N15" s="403"/>
      <c r="O15" s="403"/>
      <c r="P15" s="404"/>
      <c r="Q15" s="405"/>
      <c r="R15" s="405"/>
      <c r="S15" s="405">
        <f>H15*M15</f>
        <v>2.4336</v>
      </c>
      <c r="T15" s="405"/>
      <c r="U15" s="406">
        <v>2.1</v>
      </c>
      <c r="V15" s="406"/>
      <c r="W15" s="396">
        <f>ROUND(S15*U15,0)</f>
        <v>5</v>
      </c>
      <c r="X15" s="397"/>
      <c r="Y15" s="196">
        <f>W15</f>
        <v>5</v>
      </c>
      <c r="Z15" s="196"/>
      <c r="AA15" s="196">
        <f>W15</f>
        <v>5</v>
      </c>
      <c r="AC15" s="196">
        <f>W15</f>
        <v>5</v>
      </c>
    </row>
    <row r="16" spans="1:29" ht="15" customHeight="1">
      <c r="A16" s="490"/>
      <c r="B16" s="491"/>
      <c r="C16" s="416" t="s">
        <v>504</v>
      </c>
      <c r="D16" s="417"/>
      <c r="E16" s="417"/>
      <c r="F16" s="417"/>
      <c r="G16" s="418"/>
      <c r="H16" s="412" t="s">
        <v>533</v>
      </c>
      <c r="I16" s="413"/>
      <c r="J16" s="413"/>
      <c r="K16" s="413"/>
      <c r="L16" s="413"/>
      <c r="M16" s="413"/>
      <c r="N16" s="413"/>
      <c r="O16" s="413"/>
      <c r="P16" s="414"/>
      <c r="Q16" s="405">
        <v>301.8</v>
      </c>
      <c r="R16" s="405"/>
      <c r="S16" s="422">
        <f>Q16</f>
        <v>301.8</v>
      </c>
      <c r="T16" s="423"/>
      <c r="U16" s="424">
        <v>3.08</v>
      </c>
      <c r="V16" s="425"/>
      <c r="W16" s="396">
        <f t="shared" si="1"/>
        <v>930</v>
      </c>
      <c r="X16" s="397"/>
      <c r="Y16" s="196"/>
      <c r="Z16" s="196">
        <f aca="true" t="shared" si="2" ref="Z16:Z23">W16</f>
        <v>930</v>
      </c>
      <c r="AA16" s="196"/>
      <c r="AC16" s="196">
        <f t="shared" si="0"/>
        <v>930</v>
      </c>
    </row>
    <row r="17" spans="1:29" ht="15" customHeight="1">
      <c r="A17" s="490"/>
      <c r="B17" s="491"/>
      <c r="C17" s="416" t="s">
        <v>504</v>
      </c>
      <c r="D17" s="417"/>
      <c r="E17" s="417"/>
      <c r="F17" s="417"/>
      <c r="G17" s="418"/>
      <c r="H17" s="412" t="s">
        <v>534</v>
      </c>
      <c r="I17" s="413"/>
      <c r="J17" s="413"/>
      <c r="K17" s="413"/>
      <c r="L17" s="413"/>
      <c r="M17" s="413"/>
      <c r="N17" s="413"/>
      <c r="O17" s="413"/>
      <c r="P17" s="414"/>
      <c r="Q17" s="405">
        <v>1041.1</v>
      </c>
      <c r="R17" s="405"/>
      <c r="S17" s="422">
        <f>Q17</f>
        <v>1041.1</v>
      </c>
      <c r="T17" s="423"/>
      <c r="U17" s="424">
        <v>3.58</v>
      </c>
      <c r="V17" s="425"/>
      <c r="W17" s="396">
        <f t="shared" si="1"/>
        <v>3727</v>
      </c>
      <c r="X17" s="397"/>
      <c r="Y17" s="220">
        <f>SUM(Y11:Y16)</f>
        <v>6172</v>
      </c>
      <c r="Z17" s="196"/>
      <c r="AA17" s="220">
        <f>SUM(AA11:AA16)</f>
        <v>6257</v>
      </c>
      <c r="AB17" s="196">
        <f>W17</f>
        <v>3727</v>
      </c>
      <c r="AC17" s="196">
        <f t="shared" si="0"/>
        <v>3727</v>
      </c>
    </row>
    <row r="18" spans="1:29" ht="15" customHeight="1">
      <c r="A18" s="490"/>
      <c r="B18" s="491"/>
      <c r="C18" s="416" t="s">
        <v>504</v>
      </c>
      <c r="D18" s="417"/>
      <c r="E18" s="417"/>
      <c r="F18" s="417"/>
      <c r="G18" s="418"/>
      <c r="H18" s="412" t="s">
        <v>533</v>
      </c>
      <c r="I18" s="413"/>
      <c r="J18" s="413"/>
      <c r="K18" s="413"/>
      <c r="L18" s="413"/>
      <c r="M18" s="413"/>
      <c r="N18" s="413"/>
      <c r="O18" s="413"/>
      <c r="P18" s="414"/>
      <c r="Q18" s="405">
        <v>320.3</v>
      </c>
      <c r="R18" s="405"/>
      <c r="S18" s="422">
        <f>Q18</f>
        <v>320.3</v>
      </c>
      <c r="T18" s="423"/>
      <c r="U18" s="424">
        <v>3</v>
      </c>
      <c r="V18" s="425"/>
      <c r="W18" s="396">
        <f t="shared" si="1"/>
        <v>961</v>
      </c>
      <c r="X18" s="397"/>
      <c r="Z18" s="196">
        <f t="shared" si="2"/>
        <v>961</v>
      </c>
      <c r="AA18" s="196"/>
      <c r="AB18" s="196">
        <f>W19</f>
        <v>3287</v>
      </c>
      <c r="AC18" s="196">
        <f t="shared" si="0"/>
        <v>961</v>
      </c>
    </row>
    <row r="19" spans="1:29" ht="15" customHeight="1">
      <c r="A19" s="490"/>
      <c r="B19" s="491"/>
      <c r="C19" s="416" t="s">
        <v>504</v>
      </c>
      <c r="D19" s="417"/>
      <c r="E19" s="417"/>
      <c r="F19" s="417"/>
      <c r="G19" s="418"/>
      <c r="H19" s="412" t="s">
        <v>534</v>
      </c>
      <c r="I19" s="413"/>
      <c r="J19" s="413"/>
      <c r="K19" s="413"/>
      <c r="L19" s="413"/>
      <c r="M19" s="413"/>
      <c r="N19" s="413"/>
      <c r="O19" s="413"/>
      <c r="P19" s="414"/>
      <c r="Q19" s="405">
        <v>923.2</v>
      </c>
      <c r="R19" s="405"/>
      <c r="S19" s="422">
        <f>Q19</f>
        <v>923.2</v>
      </c>
      <c r="T19" s="423"/>
      <c r="U19" s="424">
        <v>3.56</v>
      </c>
      <c r="V19" s="425"/>
      <c r="W19" s="396">
        <f t="shared" si="1"/>
        <v>3287</v>
      </c>
      <c r="X19" s="397"/>
      <c r="Z19" s="196"/>
      <c r="AA19" s="196"/>
      <c r="AB19" s="196">
        <f>SUM(AB12:AB18)</f>
        <v>7099</v>
      </c>
      <c r="AC19" s="196">
        <f t="shared" si="0"/>
        <v>3287</v>
      </c>
    </row>
    <row r="20" spans="1:29" ht="16.5" customHeight="1">
      <c r="A20" s="490"/>
      <c r="B20" s="491"/>
      <c r="C20" s="409" t="s">
        <v>523</v>
      </c>
      <c r="D20" s="410"/>
      <c r="E20" s="410"/>
      <c r="F20" s="410"/>
      <c r="G20" s="411"/>
      <c r="H20" s="401">
        <v>1.57</v>
      </c>
      <c r="I20" s="402"/>
      <c r="J20" s="402"/>
      <c r="K20" s="402"/>
      <c r="L20" s="212" t="s">
        <v>214</v>
      </c>
      <c r="M20" s="403">
        <v>1.55</v>
      </c>
      <c r="N20" s="403"/>
      <c r="O20" s="403"/>
      <c r="P20" s="404"/>
      <c r="Q20" s="405">
        <f>H20*M20</f>
        <v>2.4335</v>
      </c>
      <c r="R20" s="405"/>
      <c r="S20" s="405">
        <f>H20*M20</f>
        <v>2.4335</v>
      </c>
      <c r="T20" s="405"/>
      <c r="U20" s="406">
        <v>49.1</v>
      </c>
      <c r="V20" s="406"/>
      <c r="W20" s="396">
        <v>118</v>
      </c>
      <c r="X20" s="397"/>
      <c r="Z20" s="196">
        <f t="shared" si="2"/>
        <v>118</v>
      </c>
      <c r="AA20" s="196"/>
      <c r="AC20" s="196">
        <f t="shared" si="0"/>
        <v>118</v>
      </c>
    </row>
    <row r="21" spans="1:29" ht="17.25" customHeight="1">
      <c r="A21" s="490"/>
      <c r="B21" s="491"/>
      <c r="C21" s="409" t="s">
        <v>523</v>
      </c>
      <c r="D21" s="410"/>
      <c r="E21" s="410"/>
      <c r="F21" s="410"/>
      <c r="G21" s="411"/>
      <c r="H21" s="401">
        <v>1.56</v>
      </c>
      <c r="I21" s="402"/>
      <c r="J21" s="402"/>
      <c r="K21" s="402"/>
      <c r="L21" s="212" t="s">
        <v>214</v>
      </c>
      <c r="M21" s="403">
        <v>1.56</v>
      </c>
      <c r="N21" s="403"/>
      <c r="O21" s="403"/>
      <c r="P21" s="404"/>
      <c r="Q21" s="405">
        <f>H21*M21</f>
        <v>2.4336</v>
      </c>
      <c r="R21" s="405"/>
      <c r="S21" s="405">
        <f>H21*M21</f>
        <v>2.4336</v>
      </c>
      <c r="T21" s="405"/>
      <c r="U21" s="406">
        <v>3</v>
      </c>
      <c r="V21" s="406"/>
      <c r="W21" s="396">
        <f t="shared" si="1"/>
        <v>7</v>
      </c>
      <c r="X21" s="397"/>
      <c r="Z21" s="196">
        <f t="shared" si="2"/>
        <v>7</v>
      </c>
      <c r="AA21" s="196"/>
      <c r="AC21" s="196">
        <f t="shared" si="0"/>
        <v>7</v>
      </c>
    </row>
    <row r="22" spans="1:29" ht="18" customHeight="1">
      <c r="A22" s="490"/>
      <c r="B22" s="491"/>
      <c r="C22" s="409" t="s">
        <v>505</v>
      </c>
      <c r="D22" s="410"/>
      <c r="E22" s="410"/>
      <c r="F22" s="410"/>
      <c r="G22" s="411"/>
      <c r="H22" s="412" t="s">
        <v>535</v>
      </c>
      <c r="I22" s="413"/>
      <c r="J22" s="413"/>
      <c r="K22" s="413"/>
      <c r="L22" s="413"/>
      <c r="M22" s="413"/>
      <c r="N22" s="413"/>
      <c r="O22" s="413"/>
      <c r="P22" s="414"/>
      <c r="Q22" s="405"/>
      <c r="R22" s="405"/>
      <c r="S22" s="405">
        <v>1162.2</v>
      </c>
      <c r="T22" s="405"/>
      <c r="U22" s="406">
        <v>45.52</v>
      </c>
      <c r="V22" s="406"/>
      <c r="W22" s="396">
        <f t="shared" si="1"/>
        <v>52903</v>
      </c>
      <c r="X22" s="397"/>
      <c r="Z22" s="196">
        <f t="shared" si="2"/>
        <v>52903</v>
      </c>
      <c r="AA22" s="196"/>
      <c r="AC22" s="196">
        <f t="shared" si="0"/>
        <v>52903</v>
      </c>
    </row>
    <row r="23" spans="1:29" ht="17.25" customHeight="1">
      <c r="A23" s="490"/>
      <c r="B23" s="491"/>
      <c r="C23" s="409" t="s">
        <v>505</v>
      </c>
      <c r="D23" s="410"/>
      <c r="E23" s="410"/>
      <c r="F23" s="410"/>
      <c r="G23" s="411"/>
      <c r="H23" s="412" t="s">
        <v>536</v>
      </c>
      <c r="I23" s="413"/>
      <c r="J23" s="413"/>
      <c r="K23" s="413"/>
      <c r="L23" s="413"/>
      <c r="M23" s="413"/>
      <c r="N23" s="413"/>
      <c r="O23" s="413"/>
      <c r="P23" s="414"/>
      <c r="Q23" s="405"/>
      <c r="R23" s="405"/>
      <c r="S23" s="405">
        <v>1164.9</v>
      </c>
      <c r="T23" s="405"/>
      <c r="U23" s="406">
        <v>45.56</v>
      </c>
      <c r="V23" s="406"/>
      <c r="W23" s="396">
        <f t="shared" si="1"/>
        <v>53073</v>
      </c>
      <c r="X23" s="397"/>
      <c r="Y23" s="196"/>
      <c r="Z23" s="196">
        <f t="shared" si="2"/>
        <v>53073</v>
      </c>
      <c r="AA23" s="196"/>
      <c r="AC23" s="196">
        <f t="shared" si="0"/>
        <v>53073</v>
      </c>
    </row>
    <row r="24" spans="1:24" ht="56.25" customHeight="1">
      <c r="A24" s="490"/>
      <c r="B24" s="491"/>
      <c r="C24" s="416" t="s">
        <v>529</v>
      </c>
      <c r="D24" s="417"/>
      <c r="E24" s="417"/>
      <c r="F24" s="417"/>
      <c r="G24" s="418"/>
      <c r="H24" s="419" t="s">
        <v>569</v>
      </c>
      <c r="I24" s="420"/>
      <c r="J24" s="420"/>
      <c r="K24" s="420"/>
      <c r="L24" s="420"/>
      <c r="M24" s="420"/>
      <c r="N24" s="420"/>
      <c r="O24" s="420"/>
      <c r="P24" s="421"/>
      <c r="Q24" s="405"/>
      <c r="R24" s="405"/>
      <c r="S24" s="422">
        <v>970.2</v>
      </c>
      <c r="T24" s="423"/>
      <c r="U24" s="424"/>
      <c r="V24" s="425"/>
      <c r="W24" s="396"/>
      <c r="X24" s="397"/>
    </row>
    <row r="25" spans="1:24" ht="37.5" customHeight="1">
      <c r="A25" s="490"/>
      <c r="B25" s="491"/>
      <c r="C25" s="416" t="s">
        <v>529</v>
      </c>
      <c r="D25" s="417"/>
      <c r="E25" s="417"/>
      <c r="F25" s="417"/>
      <c r="G25" s="418"/>
      <c r="H25" s="419" t="s">
        <v>567</v>
      </c>
      <c r="I25" s="420"/>
      <c r="J25" s="420"/>
      <c r="K25" s="420"/>
      <c r="L25" s="420"/>
      <c r="M25" s="420"/>
      <c r="N25" s="420"/>
      <c r="O25" s="420"/>
      <c r="P25" s="421"/>
      <c r="Q25" s="405"/>
      <c r="R25" s="405"/>
      <c r="S25" s="422">
        <v>1012.3</v>
      </c>
      <c r="T25" s="423"/>
      <c r="U25" s="424"/>
      <c r="V25" s="425"/>
      <c r="W25" s="396"/>
      <c r="X25" s="397"/>
    </row>
    <row r="26" spans="1:29" ht="15.75" customHeight="1">
      <c r="A26" s="490"/>
      <c r="B26" s="491"/>
      <c r="C26" s="416" t="s">
        <v>512</v>
      </c>
      <c r="D26" s="417"/>
      <c r="E26" s="417"/>
      <c r="F26" s="417"/>
      <c r="G26" s="418"/>
      <c r="H26" s="412" t="s">
        <v>444</v>
      </c>
      <c r="I26" s="413"/>
      <c r="J26" s="413"/>
      <c r="K26" s="413"/>
      <c r="L26" s="413"/>
      <c r="M26" s="413"/>
      <c r="N26" s="413"/>
      <c r="O26" s="413"/>
      <c r="P26" s="414"/>
      <c r="Q26" s="405"/>
      <c r="R26" s="405"/>
      <c r="S26" s="422">
        <v>85.4</v>
      </c>
      <c r="T26" s="423"/>
      <c r="U26" s="424">
        <v>2.94</v>
      </c>
      <c r="V26" s="425"/>
      <c r="W26" s="396">
        <f aca="true" t="shared" si="3" ref="W26:W39">ROUND(S26*U26,0)</f>
        <v>251</v>
      </c>
      <c r="X26" s="397"/>
      <c r="Z26" s="196">
        <f aca="true" t="shared" si="4" ref="Z26:Z31">W26</f>
        <v>251</v>
      </c>
      <c r="AA26" s="196"/>
      <c r="AC26" s="196">
        <f aca="true" t="shared" si="5" ref="AC26:AC31">W26</f>
        <v>251</v>
      </c>
    </row>
    <row r="27" spans="1:29" ht="15.75" customHeight="1">
      <c r="A27" s="490"/>
      <c r="B27" s="491"/>
      <c r="C27" s="416" t="s">
        <v>511</v>
      </c>
      <c r="D27" s="417"/>
      <c r="E27" s="417"/>
      <c r="F27" s="417"/>
      <c r="G27" s="418"/>
      <c r="H27" s="412" t="s">
        <v>444</v>
      </c>
      <c r="I27" s="413"/>
      <c r="J27" s="413"/>
      <c r="K27" s="413"/>
      <c r="L27" s="413"/>
      <c r="M27" s="413"/>
      <c r="N27" s="413"/>
      <c r="O27" s="413"/>
      <c r="P27" s="414"/>
      <c r="Q27" s="405"/>
      <c r="R27" s="405"/>
      <c r="S27" s="422">
        <v>93</v>
      </c>
      <c r="T27" s="423"/>
      <c r="U27" s="424">
        <v>3.67</v>
      </c>
      <c r="V27" s="425"/>
      <c r="W27" s="396">
        <f t="shared" si="3"/>
        <v>341</v>
      </c>
      <c r="X27" s="397"/>
      <c r="Z27" s="196">
        <f t="shared" si="4"/>
        <v>341</v>
      </c>
      <c r="AA27" s="196"/>
      <c r="AC27" s="196">
        <f t="shared" si="5"/>
        <v>341</v>
      </c>
    </row>
    <row r="28" spans="1:29" ht="15.75" customHeight="1">
      <c r="A28" s="490"/>
      <c r="B28" s="491"/>
      <c r="C28" s="416" t="s">
        <v>510</v>
      </c>
      <c r="D28" s="417"/>
      <c r="E28" s="417"/>
      <c r="F28" s="417"/>
      <c r="G28" s="418"/>
      <c r="H28" s="412" t="s">
        <v>444</v>
      </c>
      <c r="I28" s="413"/>
      <c r="J28" s="413"/>
      <c r="K28" s="413"/>
      <c r="L28" s="413"/>
      <c r="M28" s="413"/>
      <c r="N28" s="413"/>
      <c r="O28" s="413"/>
      <c r="P28" s="414"/>
      <c r="Q28" s="405"/>
      <c r="R28" s="405"/>
      <c r="S28" s="422">
        <v>86.1</v>
      </c>
      <c r="T28" s="423"/>
      <c r="U28" s="424">
        <v>2.97</v>
      </c>
      <c r="V28" s="425"/>
      <c r="W28" s="396">
        <f t="shared" si="3"/>
        <v>256</v>
      </c>
      <c r="X28" s="397"/>
      <c r="Z28" s="196">
        <f t="shared" si="4"/>
        <v>256</v>
      </c>
      <c r="AA28" s="196"/>
      <c r="AC28" s="196">
        <f t="shared" si="5"/>
        <v>256</v>
      </c>
    </row>
    <row r="29" spans="1:29" ht="15.75" customHeight="1">
      <c r="A29" s="490"/>
      <c r="B29" s="491"/>
      <c r="C29" s="416" t="s">
        <v>509</v>
      </c>
      <c r="D29" s="417"/>
      <c r="E29" s="417"/>
      <c r="F29" s="417"/>
      <c r="G29" s="418"/>
      <c r="H29" s="412" t="s">
        <v>444</v>
      </c>
      <c r="I29" s="413"/>
      <c r="J29" s="413"/>
      <c r="K29" s="413"/>
      <c r="L29" s="413"/>
      <c r="M29" s="413"/>
      <c r="N29" s="413"/>
      <c r="O29" s="413"/>
      <c r="P29" s="414"/>
      <c r="Q29" s="405"/>
      <c r="R29" s="405"/>
      <c r="S29" s="422">
        <v>88</v>
      </c>
      <c r="T29" s="423"/>
      <c r="U29" s="424">
        <v>2.92</v>
      </c>
      <c r="V29" s="425"/>
      <c r="W29" s="396">
        <f t="shared" si="3"/>
        <v>257</v>
      </c>
      <c r="X29" s="397"/>
      <c r="Z29" s="196">
        <f t="shared" si="4"/>
        <v>257</v>
      </c>
      <c r="AA29" s="196"/>
      <c r="AC29" s="196">
        <f t="shared" si="5"/>
        <v>257</v>
      </c>
    </row>
    <row r="30" spans="1:29" ht="15.75" customHeight="1">
      <c r="A30" s="490"/>
      <c r="B30" s="491"/>
      <c r="C30" s="416" t="s">
        <v>531</v>
      </c>
      <c r="D30" s="417"/>
      <c r="E30" s="417"/>
      <c r="F30" s="417"/>
      <c r="G30" s="418"/>
      <c r="H30" s="412" t="s">
        <v>444</v>
      </c>
      <c r="I30" s="413"/>
      <c r="J30" s="413"/>
      <c r="K30" s="413"/>
      <c r="L30" s="413"/>
      <c r="M30" s="413"/>
      <c r="N30" s="413"/>
      <c r="O30" s="413"/>
      <c r="P30" s="414"/>
      <c r="Q30" s="405"/>
      <c r="R30" s="405"/>
      <c r="S30" s="422">
        <v>99.4</v>
      </c>
      <c r="T30" s="423"/>
      <c r="U30" s="424">
        <v>3.67</v>
      </c>
      <c r="V30" s="425"/>
      <c r="W30" s="396">
        <f t="shared" si="3"/>
        <v>365</v>
      </c>
      <c r="X30" s="397"/>
      <c r="Z30" s="196">
        <f t="shared" si="4"/>
        <v>365</v>
      </c>
      <c r="AA30" s="196"/>
      <c r="AC30" s="196">
        <f t="shared" si="5"/>
        <v>365</v>
      </c>
    </row>
    <row r="31" spans="1:29" ht="15.75" customHeight="1">
      <c r="A31" s="492"/>
      <c r="B31" s="493"/>
      <c r="C31" s="416" t="s">
        <v>513</v>
      </c>
      <c r="D31" s="417"/>
      <c r="E31" s="417"/>
      <c r="F31" s="417"/>
      <c r="G31" s="418"/>
      <c r="H31" s="412" t="s">
        <v>444</v>
      </c>
      <c r="I31" s="413"/>
      <c r="J31" s="413"/>
      <c r="K31" s="413"/>
      <c r="L31" s="413"/>
      <c r="M31" s="413"/>
      <c r="N31" s="413"/>
      <c r="O31" s="413"/>
      <c r="P31" s="414"/>
      <c r="Q31" s="405"/>
      <c r="R31" s="405"/>
      <c r="S31" s="422">
        <v>88</v>
      </c>
      <c r="T31" s="423"/>
      <c r="U31" s="424">
        <v>2.92</v>
      </c>
      <c r="V31" s="425"/>
      <c r="W31" s="396">
        <f t="shared" si="3"/>
        <v>257</v>
      </c>
      <c r="X31" s="397"/>
      <c r="Z31" s="196">
        <f t="shared" si="4"/>
        <v>257</v>
      </c>
      <c r="AA31" s="196"/>
      <c r="AC31" s="196">
        <f t="shared" si="5"/>
        <v>257</v>
      </c>
    </row>
    <row r="32" spans="1:29" ht="15.75" customHeight="1">
      <c r="A32" s="415" t="s">
        <v>384</v>
      </c>
      <c r="B32" s="415"/>
      <c r="C32" s="409" t="s">
        <v>379</v>
      </c>
      <c r="D32" s="410"/>
      <c r="E32" s="410"/>
      <c r="F32" s="410"/>
      <c r="G32" s="411"/>
      <c r="H32" s="412" t="s">
        <v>444</v>
      </c>
      <c r="I32" s="413"/>
      <c r="J32" s="413"/>
      <c r="K32" s="413"/>
      <c r="L32" s="413"/>
      <c r="M32" s="413"/>
      <c r="N32" s="413"/>
      <c r="O32" s="413"/>
      <c r="P32" s="414"/>
      <c r="Q32" s="405">
        <v>5.3</v>
      </c>
      <c r="R32" s="405"/>
      <c r="S32" s="405">
        <f>Q32</f>
        <v>5.3</v>
      </c>
      <c r="T32" s="405"/>
      <c r="U32" s="406">
        <v>3.62</v>
      </c>
      <c r="V32" s="406"/>
      <c r="W32" s="396">
        <f t="shared" si="3"/>
        <v>19</v>
      </c>
      <c r="X32" s="397"/>
      <c r="Y32" s="196"/>
      <c r="Z32" s="220">
        <f>SUM(Z16:Z31)</f>
        <v>109719</v>
      </c>
      <c r="AA32" s="196"/>
      <c r="AC32" s="196">
        <f>SUM(AC11:AC31)</f>
        <v>122990</v>
      </c>
    </row>
    <row r="33" spans="1:29" ht="15.75" customHeight="1">
      <c r="A33" s="415" t="s">
        <v>539</v>
      </c>
      <c r="B33" s="415"/>
      <c r="C33" s="409" t="s">
        <v>379</v>
      </c>
      <c r="D33" s="410"/>
      <c r="E33" s="410"/>
      <c r="F33" s="410"/>
      <c r="G33" s="411"/>
      <c r="H33" s="412" t="s">
        <v>444</v>
      </c>
      <c r="I33" s="413"/>
      <c r="J33" s="413"/>
      <c r="K33" s="413"/>
      <c r="L33" s="413"/>
      <c r="M33" s="413"/>
      <c r="N33" s="413"/>
      <c r="O33" s="413"/>
      <c r="P33" s="414"/>
      <c r="Q33" s="405">
        <v>6.6</v>
      </c>
      <c r="R33" s="405"/>
      <c r="S33" s="405">
        <f>Q33</f>
        <v>6.6</v>
      </c>
      <c r="T33" s="405"/>
      <c r="U33" s="406">
        <v>3.58</v>
      </c>
      <c r="V33" s="406"/>
      <c r="W33" s="396">
        <f t="shared" si="3"/>
        <v>24</v>
      </c>
      <c r="X33" s="397"/>
      <c r="Z33" s="196"/>
      <c r="AC33" s="196"/>
    </row>
    <row r="34" spans="1:29" ht="15.75" customHeight="1">
      <c r="A34" s="415" t="s">
        <v>540</v>
      </c>
      <c r="B34" s="415"/>
      <c r="C34" s="409" t="s">
        <v>379</v>
      </c>
      <c r="D34" s="410"/>
      <c r="E34" s="410"/>
      <c r="F34" s="410"/>
      <c r="G34" s="411"/>
      <c r="H34" s="412" t="s">
        <v>444</v>
      </c>
      <c r="I34" s="413"/>
      <c r="J34" s="413"/>
      <c r="K34" s="413"/>
      <c r="L34" s="413"/>
      <c r="M34" s="413"/>
      <c r="N34" s="413"/>
      <c r="O34" s="413"/>
      <c r="P34" s="414"/>
      <c r="Q34" s="405">
        <v>6.6</v>
      </c>
      <c r="R34" s="405"/>
      <c r="S34" s="405">
        <f>Q34</f>
        <v>6.6</v>
      </c>
      <c r="T34" s="405"/>
      <c r="U34" s="406">
        <v>3.58</v>
      </c>
      <c r="V34" s="406"/>
      <c r="W34" s="396">
        <f t="shared" si="3"/>
        <v>24</v>
      </c>
      <c r="X34" s="397"/>
      <c r="Z34" s="196"/>
      <c r="AC34" s="196"/>
    </row>
    <row r="35" spans="1:29" ht="15.75" customHeight="1">
      <c r="A35" s="415" t="s">
        <v>541</v>
      </c>
      <c r="B35" s="415"/>
      <c r="C35" s="409" t="s">
        <v>379</v>
      </c>
      <c r="D35" s="410"/>
      <c r="E35" s="410"/>
      <c r="F35" s="410"/>
      <c r="G35" s="411"/>
      <c r="H35" s="412" t="s">
        <v>444</v>
      </c>
      <c r="I35" s="413"/>
      <c r="J35" s="413"/>
      <c r="K35" s="413"/>
      <c r="L35" s="413"/>
      <c r="M35" s="413"/>
      <c r="N35" s="413"/>
      <c r="O35" s="413"/>
      <c r="P35" s="414"/>
      <c r="Q35" s="405">
        <v>7.1</v>
      </c>
      <c r="R35" s="405"/>
      <c r="S35" s="405">
        <f>Q35</f>
        <v>7.1</v>
      </c>
      <c r="T35" s="405"/>
      <c r="U35" s="406">
        <v>3.58</v>
      </c>
      <c r="V35" s="406"/>
      <c r="W35" s="396">
        <f t="shared" si="3"/>
        <v>25</v>
      </c>
      <c r="X35" s="397"/>
      <c r="Z35" s="196"/>
      <c r="AC35" s="196"/>
    </row>
    <row r="36" spans="1:29" ht="15.75" customHeight="1">
      <c r="A36" s="407" t="s">
        <v>560</v>
      </c>
      <c r="B36" s="408"/>
      <c r="C36" s="409" t="s">
        <v>379</v>
      </c>
      <c r="D36" s="410"/>
      <c r="E36" s="410"/>
      <c r="F36" s="410"/>
      <c r="G36" s="411"/>
      <c r="H36" s="401">
        <v>3.98</v>
      </c>
      <c r="I36" s="402"/>
      <c r="J36" s="402"/>
      <c r="K36" s="402"/>
      <c r="L36" s="212" t="s">
        <v>214</v>
      </c>
      <c r="M36" s="403">
        <v>1.5</v>
      </c>
      <c r="N36" s="403"/>
      <c r="O36" s="403"/>
      <c r="P36" s="404"/>
      <c r="Q36" s="405">
        <f>H36*M36</f>
        <v>5.97</v>
      </c>
      <c r="R36" s="405"/>
      <c r="S36" s="405">
        <f>H36*M36</f>
        <v>5.97</v>
      </c>
      <c r="T36" s="405"/>
      <c r="U36" s="406">
        <v>3.6</v>
      </c>
      <c r="V36" s="406"/>
      <c r="W36" s="396">
        <v>22</v>
      </c>
      <c r="X36" s="397"/>
      <c r="Z36" s="196"/>
      <c r="AC36" s="196"/>
    </row>
    <row r="37" spans="1:29" ht="15.75" customHeight="1">
      <c r="A37" s="407" t="s">
        <v>561</v>
      </c>
      <c r="B37" s="408"/>
      <c r="C37" s="409" t="s">
        <v>379</v>
      </c>
      <c r="D37" s="410"/>
      <c r="E37" s="410"/>
      <c r="F37" s="410"/>
      <c r="G37" s="411"/>
      <c r="H37" s="412" t="s">
        <v>444</v>
      </c>
      <c r="I37" s="413"/>
      <c r="J37" s="413"/>
      <c r="K37" s="413"/>
      <c r="L37" s="413"/>
      <c r="M37" s="413"/>
      <c r="N37" s="413"/>
      <c r="O37" s="413"/>
      <c r="P37" s="414"/>
      <c r="Q37" s="405">
        <v>5.9</v>
      </c>
      <c r="R37" s="405"/>
      <c r="S37" s="405">
        <v>5.9</v>
      </c>
      <c r="T37" s="405"/>
      <c r="U37" s="406">
        <v>3.59</v>
      </c>
      <c r="V37" s="406"/>
      <c r="W37" s="396">
        <f t="shared" si="3"/>
        <v>21</v>
      </c>
      <c r="X37" s="397"/>
      <c r="Z37" s="196"/>
      <c r="AC37" s="196"/>
    </row>
    <row r="38" spans="1:26" ht="15.75" customHeight="1">
      <c r="A38" s="407" t="s">
        <v>562</v>
      </c>
      <c r="B38" s="408"/>
      <c r="C38" s="409" t="s">
        <v>379</v>
      </c>
      <c r="D38" s="410"/>
      <c r="E38" s="410"/>
      <c r="F38" s="410"/>
      <c r="G38" s="411"/>
      <c r="H38" s="401">
        <v>4.1</v>
      </c>
      <c r="I38" s="402"/>
      <c r="J38" s="402"/>
      <c r="K38" s="402"/>
      <c r="L38" s="212" t="s">
        <v>214</v>
      </c>
      <c r="M38" s="403">
        <v>1.46</v>
      </c>
      <c r="N38" s="403"/>
      <c r="O38" s="403"/>
      <c r="P38" s="404"/>
      <c r="Q38" s="405">
        <f aca="true" t="shared" si="6" ref="Q38:Q43">H38*M38</f>
        <v>5.986</v>
      </c>
      <c r="R38" s="405"/>
      <c r="S38" s="405">
        <f aca="true" t="shared" si="7" ref="S38:S43">H38*M38</f>
        <v>5.986</v>
      </c>
      <c r="T38" s="405"/>
      <c r="U38" s="406">
        <v>3.61</v>
      </c>
      <c r="V38" s="406"/>
      <c r="W38" s="396">
        <f t="shared" si="3"/>
        <v>22</v>
      </c>
      <c r="X38" s="397"/>
      <c r="Z38" s="196"/>
    </row>
    <row r="39" spans="1:26" ht="15.75" customHeight="1">
      <c r="A39" s="407" t="s">
        <v>563</v>
      </c>
      <c r="B39" s="408"/>
      <c r="C39" s="409" t="s">
        <v>379</v>
      </c>
      <c r="D39" s="410"/>
      <c r="E39" s="410"/>
      <c r="F39" s="410"/>
      <c r="G39" s="411"/>
      <c r="H39" s="401">
        <v>3.64</v>
      </c>
      <c r="I39" s="402"/>
      <c r="J39" s="402"/>
      <c r="K39" s="402"/>
      <c r="L39" s="212" t="s">
        <v>214</v>
      </c>
      <c r="M39" s="403">
        <v>1.47</v>
      </c>
      <c r="N39" s="403"/>
      <c r="O39" s="403"/>
      <c r="P39" s="404"/>
      <c r="Q39" s="405">
        <f t="shared" si="6"/>
        <v>5.3508000000000004</v>
      </c>
      <c r="R39" s="405"/>
      <c r="S39" s="405">
        <f t="shared" si="7"/>
        <v>5.3508000000000004</v>
      </c>
      <c r="T39" s="405"/>
      <c r="U39" s="406">
        <v>3.57</v>
      </c>
      <c r="V39" s="406"/>
      <c r="W39" s="396">
        <f t="shared" si="3"/>
        <v>19</v>
      </c>
      <c r="X39" s="397"/>
      <c r="Y39" s="196"/>
      <c r="Z39" s="196"/>
    </row>
    <row r="40" spans="1:25" ht="12.75">
      <c r="A40" s="415"/>
      <c r="B40" s="415"/>
      <c r="C40" s="409" t="s">
        <v>507</v>
      </c>
      <c r="D40" s="410"/>
      <c r="E40" s="410"/>
      <c r="F40" s="410"/>
      <c r="G40" s="411"/>
      <c r="H40" s="401">
        <v>7.6</v>
      </c>
      <c r="I40" s="402"/>
      <c r="J40" s="402"/>
      <c r="K40" s="402"/>
      <c r="L40" s="212" t="s">
        <v>214</v>
      </c>
      <c r="M40" s="403">
        <v>1.32</v>
      </c>
      <c r="N40" s="403"/>
      <c r="O40" s="403"/>
      <c r="P40" s="404"/>
      <c r="Q40" s="405">
        <f t="shared" si="6"/>
        <v>10.032</v>
      </c>
      <c r="R40" s="405"/>
      <c r="S40" s="405">
        <f t="shared" si="7"/>
        <v>10.032</v>
      </c>
      <c r="T40" s="405"/>
      <c r="U40" s="380"/>
      <c r="V40" s="380"/>
      <c r="W40" s="426"/>
      <c r="X40" s="426"/>
      <c r="Y40" s="196">
        <f>SUM(W32:X39)</f>
        <v>176</v>
      </c>
    </row>
    <row r="41" spans="1:26" ht="12.75">
      <c r="A41" s="415"/>
      <c r="B41" s="415"/>
      <c r="C41" s="409" t="s">
        <v>507</v>
      </c>
      <c r="D41" s="410"/>
      <c r="E41" s="410"/>
      <c r="F41" s="410"/>
      <c r="G41" s="411"/>
      <c r="H41" s="401">
        <v>7.81</v>
      </c>
      <c r="I41" s="402"/>
      <c r="J41" s="402"/>
      <c r="K41" s="402"/>
      <c r="L41" s="212" t="s">
        <v>214</v>
      </c>
      <c r="M41" s="403">
        <v>1.36</v>
      </c>
      <c r="N41" s="403"/>
      <c r="O41" s="403"/>
      <c r="P41" s="404"/>
      <c r="Q41" s="405">
        <f t="shared" si="6"/>
        <v>10.6216</v>
      </c>
      <c r="R41" s="405"/>
      <c r="S41" s="405">
        <f t="shared" si="7"/>
        <v>10.6216</v>
      </c>
      <c r="T41" s="405"/>
      <c r="U41" s="380"/>
      <c r="V41" s="380"/>
      <c r="W41" s="426"/>
      <c r="X41" s="426"/>
      <c r="Z41" s="196">
        <f>SUM(Z16:Z40)</f>
        <v>219438</v>
      </c>
    </row>
    <row r="42" spans="1:24" ht="12.75">
      <c r="A42" s="415"/>
      <c r="B42" s="415"/>
      <c r="C42" s="409" t="s">
        <v>507</v>
      </c>
      <c r="D42" s="410"/>
      <c r="E42" s="410"/>
      <c r="F42" s="410"/>
      <c r="G42" s="411"/>
      <c r="H42" s="401">
        <v>8.28</v>
      </c>
      <c r="I42" s="402"/>
      <c r="J42" s="402"/>
      <c r="K42" s="402"/>
      <c r="L42" s="212" t="s">
        <v>214</v>
      </c>
      <c r="M42" s="403">
        <v>1.4</v>
      </c>
      <c r="N42" s="403"/>
      <c r="O42" s="403"/>
      <c r="P42" s="404"/>
      <c r="Q42" s="405">
        <f t="shared" si="6"/>
        <v>11.591999999999999</v>
      </c>
      <c r="R42" s="405"/>
      <c r="S42" s="405">
        <f t="shared" si="7"/>
        <v>11.591999999999999</v>
      </c>
      <c r="T42" s="405"/>
      <c r="U42" s="406"/>
      <c r="V42" s="406"/>
      <c r="W42" s="426"/>
      <c r="X42" s="426"/>
    </row>
    <row r="43" spans="1:24" ht="12.75">
      <c r="A43" s="415"/>
      <c r="B43" s="415"/>
      <c r="C43" s="409" t="s">
        <v>507</v>
      </c>
      <c r="D43" s="410"/>
      <c r="E43" s="410"/>
      <c r="F43" s="410"/>
      <c r="G43" s="411"/>
      <c r="H43" s="401">
        <v>7.92</v>
      </c>
      <c r="I43" s="402"/>
      <c r="J43" s="402"/>
      <c r="K43" s="402"/>
      <c r="L43" s="212" t="s">
        <v>214</v>
      </c>
      <c r="M43" s="403">
        <v>1.37</v>
      </c>
      <c r="N43" s="403"/>
      <c r="O43" s="403"/>
      <c r="P43" s="404"/>
      <c r="Q43" s="405">
        <f t="shared" si="6"/>
        <v>10.8504</v>
      </c>
      <c r="R43" s="405"/>
      <c r="S43" s="405">
        <f t="shared" si="7"/>
        <v>10.8504</v>
      </c>
      <c r="T43" s="405"/>
      <c r="U43" s="406"/>
      <c r="V43" s="406"/>
      <c r="W43" s="426"/>
      <c r="X43" s="426"/>
    </row>
    <row r="44" spans="1:26" ht="36.75" customHeight="1">
      <c r="A44" s="415"/>
      <c r="B44" s="415"/>
      <c r="C44" s="409" t="s">
        <v>506</v>
      </c>
      <c r="D44" s="410"/>
      <c r="E44" s="410"/>
      <c r="F44" s="410"/>
      <c r="G44" s="411"/>
      <c r="H44" s="419" t="s">
        <v>537</v>
      </c>
      <c r="I44" s="420"/>
      <c r="J44" s="420"/>
      <c r="K44" s="420"/>
      <c r="L44" s="420"/>
      <c r="M44" s="420"/>
      <c r="N44" s="420"/>
      <c r="O44" s="420"/>
      <c r="P44" s="421"/>
      <c r="Q44" s="486">
        <v>28.7</v>
      </c>
      <c r="R44" s="487"/>
      <c r="S44" s="422"/>
      <c r="T44" s="423"/>
      <c r="U44" s="482"/>
      <c r="V44" s="483"/>
      <c r="W44" s="396"/>
      <c r="X44" s="397"/>
      <c r="Z44">
        <f>(1.56*2.25+1.76*2.73+1.9*2.67+1.51*1.9+2.28*1.09+1.49*2.25)+(1.51*1.98+1.47*2.1+1.5*1.47+92.4*1.53+1.51*1.8+1.98*2.25+1.34*1.18)</f>
        <v>180.5025</v>
      </c>
    </row>
    <row r="45" spans="1:24" ht="37.5" customHeight="1">
      <c r="A45" s="415"/>
      <c r="B45" s="415"/>
      <c r="C45" s="137" t="s">
        <v>506</v>
      </c>
      <c r="D45" s="138"/>
      <c r="E45" s="138"/>
      <c r="F45" s="138"/>
      <c r="G45" s="139"/>
      <c r="H45" s="419" t="s">
        <v>528</v>
      </c>
      <c r="I45" s="420"/>
      <c r="J45" s="420"/>
      <c r="K45" s="420"/>
      <c r="L45" s="420"/>
      <c r="M45" s="420"/>
      <c r="N45" s="420"/>
      <c r="O45" s="420"/>
      <c r="P45" s="421"/>
      <c r="Q45" s="486">
        <v>29.7</v>
      </c>
      <c r="R45" s="487"/>
      <c r="S45" s="422"/>
      <c r="T45" s="423"/>
      <c r="U45" s="482"/>
      <c r="V45" s="483"/>
      <c r="W45" s="396"/>
      <c r="X45" s="397"/>
    </row>
    <row r="46" spans="1:27" ht="35.25" customHeight="1">
      <c r="A46" s="415"/>
      <c r="B46" s="415"/>
      <c r="C46" s="416" t="s">
        <v>508</v>
      </c>
      <c r="D46" s="417"/>
      <c r="E46" s="417"/>
      <c r="F46" s="417"/>
      <c r="G46" s="418"/>
      <c r="H46" s="419" t="s">
        <v>568</v>
      </c>
      <c r="I46" s="420"/>
      <c r="J46" s="420"/>
      <c r="K46" s="420"/>
      <c r="L46" s="420"/>
      <c r="M46" s="420"/>
      <c r="N46" s="420"/>
      <c r="O46" s="420"/>
      <c r="P46" s="421"/>
      <c r="Q46" s="405">
        <v>42.8</v>
      </c>
      <c r="R46" s="405"/>
      <c r="S46" s="405"/>
      <c r="T46" s="405"/>
      <c r="U46" s="406"/>
      <c r="V46" s="406"/>
      <c r="W46" s="426"/>
      <c r="X46" s="426"/>
      <c r="AA46">
        <f>(1.56*2.25+1.76*2.73+1.9*2.67+1.51*1.9+2.28*1.09+1.49*2.25)+(1.51*1.98+1.47*2.1+1.5*1.47+2.4*1.53+1.51*1.8+1.98*2.25+1.34*1.18)</f>
        <v>42.802499999999995</v>
      </c>
    </row>
    <row r="47" spans="1:24" ht="45.75" customHeight="1">
      <c r="A47" s="415"/>
      <c r="B47" s="415"/>
      <c r="C47" s="416" t="s">
        <v>508</v>
      </c>
      <c r="D47" s="417"/>
      <c r="E47" s="417"/>
      <c r="F47" s="417"/>
      <c r="G47" s="418"/>
      <c r="H47" s="419" t="s">
        <v>530</v>
      </c>
      <c r="I47" s="420"/>
      <c r="J47" s="420"/>
      <c r="K47" s="420"/>
      <c r="L47" s="420"/>
      <c r="M47" s="420"/>
      <c r="N47" s="420"/>
      <c r="O47" s="420"/>
      <c r="P47" s="421"/>
      <c r="Q47" s="405">
        <v>48.7</v>
      </c>
      <c r="R47" s="405"/>
      <c r="S47" s="405"/>
      <c r="T47" s="405"/>
      <c r="U47" s="380"/>
      <c r="V47" s="380"/>
      <c r="W47" s="426"/>
      <c r="X47" s="426"/>
    </row>
    <row r="48" spans="1:24" ht="16.5" customHeight="1">
      <c r="A48" s="415"/>
      <c r="B48" s="415"/>
      <c r="C48" s="427" t="s">
        <v>381</v>
      </c>
      <c r="D48" s="428"/>
      <c r="E48" s="428"/>
      <c r="F48" s="428"/>
      <c r="G48" s="429"/>
      <c r="H48" s="419" t="s">
        <v>570</v>
      </c>
      <c r="I48" s="420"/>
      <c r="J48" s="420"/>
      <c r="K48" s="420"/>
      <c r="L48" s="420"/>
      <c r="M48" s="420"/>
      <c r="N48" s="420"/>
      <c r="O48" s="420"/>
      <c r="P48" s="421"/>
      <c r="Q48" s="405">
        <v>570.9</v>
      </c>
      <c r="R48" s="405"/>
      <c r="S48" s="405"/>
      <c r="T48" s="405"/>
      <c r="U48" s="380"/>
      <c r="V48" s="380"/>
      <c r="W48" s="426"/>
      <c r="X48" s="426"/>
    </row>
    <row r="49" spans="1:24" ht="12.75">
      <c r="A49" s="180"/>
      <c r="B49" s="181"/>
      <c r="C49" s="452" t="s">
        <v>586</v>
      </c>
      <c r="D49" s="453"/>
      <c r="E49" s="453"/>
      <c r="F49" s="453"/>
      <c r="G49" s="454"/>
      <c r="H49" s="432" t="s">
        <v>444</v>
      </c>
      <c r="I49" s="433"/>
      <c r="J49" s="433"/>
      <c r="K49" s="433"/>
      <c r="L49" s="433"/>
      <c r="M49" s="433"/>
      <c r="N49" s="433"/>
      <c r="O49" s="433"/>
      <c r="P49" s="434"/>
      <c r="Q49" s="437">
        <v>389.4</v>
      </c>
      <c r="R49" s="438"/>
      <c r="S49" s="437"/>
      <c r="T49" s="438"/>
      <c r="U49" s="352"/>
      <c r="V49" s="354"/>
      <c r="W49" s="430"/>
      <c r="X49" s="431"/>
    </row>
    <row r="50" spans="1:25" ht="15.75">
      <c r="A50" s="415"/>
      <c r="B50" s="415"/>
      <c r="C50" s="416"/>
      <c r="D50" s="417"/>
      <c r="E50" s="417"/>
      <c r="F50" s="417"/>
      <c r="G50" s="418"/>
      <c r="H50" s="443" t="s">
        <v>564</v>
      </c>
      <c r="I50" s="444"/>
      <c r="J50" s="444"/>
      <c r="K50" s="444"/>
      <c r="L50" s="444"/>
      <c r="M50" s="444"/>
      <c r="N50" s="444"/>
      <c r="O50" s="444"/>
      <c r="P50" s="445"/>
      <c r="Q50" s="455">
        <f>SUM(Q16:Q49)</f>
        <v>3793.3698999999992</v>
      </c>
      <c r="R50" s="455"/>
      <c r="S50" s="455"/>
      <c r="T50" s="455"/>
      <c r="U50" s="297"/>
      <c r="V50" s="297"/>
      <c r="W50" s="456">
        <f>SUM(W11:W31)</f>
        <v>122990</v>
      </c>
      <c r="X50" s="456"/>
      <c r="Y50" s="196"/>
    </row>
    <row r="51" spans="1:27" ht="15.75">
      <c r="A51" s="415"/>
      <c r="B51" s="415"/>
      <c r="C51" s="416"/>
      <c r="D51" s="417"/>
      <c r="E51" s="417"/>
      <c r="F51" s="417"/>
      <c r="G51" s="418"/>
      <c r="H51" s="443" t="s">
        <v>565</v>
      </c>
      <c r="I51" s="444"/>
      <c r="J51" s="444"/>
      <c r="K51" s="444"/>
      <c r="L51" s="444"/>
      <c r="M51" s="444"/>
      <c r="N51" s="444"/>
      <c r="O51" s="444"/>
      <c r="P51" s="445"/>
      <c r="Q51" s="455"/>
      <c r="R51" s="455"/>
      <c r="S51" s="455"/>
      <c r="T51" s="455"/>
      <c r="U51" s="297"/>
      <c r="V51" s="297"/>
      <c r="W51" s="456">
        <f>Z32</f>
        <v>109719</v>
      </c>
      <c r="X51" s="456"/>
      <c r="Y51" s="196">
        <f>SUM(W16,W18,W20:X23,W26:X31)</f>
        <v>109719</v>
      </c>
      <c r="AA51" s="196">
        <f>W51+W52</f>
        <v>115891</v>
      </c>
    </row>
    <row r="52" spans="1:27" ht="15.75">
      <c r="A52" s="415"/>
      <c r="B52" s="415"/>
      <c r="C52" s="416"/>
      <c r="D52" s="417"/>
      <c r="E52" s="417"/>
      <c r="F52" s="417"/>
      <c r="G52" s="418"/>
      <c r="H52" s="443" t="s">
        <v>566</v>
      </c>
      <c r="I52" s="444"/>
      <c r="J52" s="444"/>
      <c r="K52" s="444"/>
      <c r="L52" s="444"/>
      <c r="M52" s="444"/>
      <c r="N52" s="444"/>
      <c r="O52" s="444"/>
      <c r="P52" s="445"/>
      <c r="Q52" s="455"/>
      <c r="R52" s="455"/>
      <c r="S52" s="455"/>
      <c r="T52" s="455"/>
      <c r="U52" s="297"/>
      <c r="V52" s="297"/>
      <c r="W52" s="456">
        <f>Y17</f>
        <v>6172</v>
      </c>
      <c r="X52" s="456"/>
      <c r="AA52" s="196">
        <f>W53+W55+W59+W63+W65+W68+W70+W75</f>
        <v>7101</v>
      </c>
    </row>
    <row r="53" spans="1:28" ht="12.75">
      <c r="A53" s="415" t="s">
        <v>546</v>
      </c>
      <c r="B53" s="415"/>
      <c r="C53" s="409" t="s">
        <v>548</v>
      </c>
      <c r="D53" s="410"/>
      <c r="E53" s="410"/>
      <c r="F53" s="410"/>
      <c r="G53" s="411"/>
      <c r="H53" s="432" t="s">
        <v>444</v>
      </c>
      <c r="I53" s="433"/>
      <c r="J53" s="433"/>
      <c r="K53" s="433"/>
      <c r="L53" s="433"/>
      <c r="M53" s="433"/>
      <c r="N53" s="433"/>
      <c r="O53" s="433"/>
      <c r="P53" s="434"/>
      <c r="Q53" s="435">
        <f>S12</f>
        <v>31.3</v>
      </c>
      <c r="R53" s="435"/>
      <c r="S53" s="435">
        <f>Q53</f>
        <v>31.3</v>
      </c>
      <c r="T53" s="435"/>
      <c r="U53" s="436">
        <f>U12</f>
        <v>2.7</v>
      </c>
      <c r="V53" s="436"/>
      <c r="W53" s="430">
        <f aca="true" t="shared" si="8" ref="W53:W77">ROUND(S53*U53,0)</f>
        <v>85</v>
      </c>
      <c r="X53" s="431"/>
      <c r="AA53" s="196">
        <f>SUM(AA51:AA52)</f>
        <v>122992</v>
      </c>
      <c r="AB53" s="196">
        <f>Y51+AA52-85</f>
        <v>116735</v>
      </c>
    </row>
    <row r="54" spans="1:24" ht="15.75">
      <c r="A54" s="446"/>
      <c r="B54" s="447"/>
      <c r="C54" s="407"/>
      <c r="D54" s="448"/>
      <c r="E54" s="448"/>
      <c r="F54" s="448"/>
      <c r="G54" s="408"/>
      <c r="H54" s="449" t="s">
        <v>545</v>
      </c>
      <c r="I54" s="450"/>
      <c r="J54" s="450"/>
      <c r="K54" s="450"/>
      <c r="L54" s="450"/>
      <c r="M54" s="450"/>
      <c r="N54" s="450"/>
      <c r="O54" s="450"/>
      <c r="P54" s="451"/>
      <c r="Q54" s="437">
        <f>SUM(Q53)</f>
        <v>31.3</v>
      </c>
      <c r="R54" s="438"/>
      <c r="S54" s="437"/>
      <c r="T54" s="438"/>
      <c r="U54" s="352"/>
      <c r="V54" s="354"/>
      <c r="W54" s="430"/>
      <c r="X54" s="431"/>
    </row>
    <row r="55" spans="1:24" ht="12.75">
      <c r="A55" s="415" t="s">
        <v>515</v>
      </c>
      <c r="B55" s="415"/>
      <c r="C55" s="409" t="s">
        <v>441</v>
      </c>
      <c r="D55" s="410"/>
      <c r="E55" s="410"/>
      <c r="F55" s="410"/>
      <c r="G55" s="411"/>
      <c r="H55" s="432" t="s">
        <v>444</v>
      </c>
      <c r="I55" s="433"/>
      <c r="J55" s="433"/>
      <c r="K55" s="433"/>
      <c r="L55" s="433"/>
      <c r="M55" s="433"/>
      <c r="N55" s="433"/>
      <c r="O55" s="433"/>
      <c r="P55" s="434"/>
      <c r="Q55" s="435">
        <v>169.5</v>
      </c>
      <c r="R55" s="435"/>
      <c r="S55" s="435">
        <f>Q55</f>
        <v>169.5</v>
      </c>
      <c r="T55" s="435"/>
      <c r="U55" s="436">
        <v>3.58</v>
      </c>
      <c r="V55" s="436"/>
      <c r="W55" s="430">
        <f t="shared" si="8"/>
        <v>607</v>
      </c>
      <c r="X55" s="431"/>
    </row>
    <row r="56" spans="1:24" ht="12.75">
      <c r="A56" s="415" t="s">
        <v>384</v>
      </c>
      <c r="B56" s="415"/>
      <c r="C56" s="409" t="s">
        <v>379</v>
      </c>
      <c r="D56" s="410"/>
      <c r="E56" s="410"/>
      <c r="F56" s="410"/>
      <c r="G56" s="411"/>
      <c r="H56" s="432" t="s">
        <v>444</v>
      </c>
      <c r="I56" s="433"/>
      <c r="J56" s="433"/>
      <c r="K56" s="433"/>
      <c r="L56" s="433"/>
      <c r="M56" s="433"/>
      <c r="N56" s="433"/>
      <c r="O56" s="433"/>
      <c r="P56" s="434"/>
      <c r="Q56" s="435">
        <v>5.3</v>
      </c>
      <c r="R56" s="435"/>
      <c r="S56" s="435">
        <f>Q56</f>
        <v>5.3</v>
      </c>
      <c r="T56" s="435"/>
      <c r="U56" s="436">
        <v>3.62</v>
      </c>
      <c r="V56" s="436"/>
      <c r="W56" s="430">
        <f t="shared" si="8"/>
        <v>19</v>
      </c>
      <c r="X56" s="431"/>
    </row>
    <row r="57" spans="1:24" ht="12.75">
      <c r="A57" s="415" t="s">
        <v>539</v>
      </c>
      <c r="B57" s="415"/>
      <c r="C57" s="409" t="s">
        <v>379</v>
      </c>
      <c r="D57" s="410"/>
      <c r="E57" s="410"/>
      <c r="F57" s="410"/>
      <c r="G57" s="411"/>
      <c r="H57" s="432" t="s">
        <v>444</v>
      </c>
      <c r="I57" s="433"/>
      <c r="J57" s="433"/>
      <c r="K57" s="433"/>
      <c r="L57" s="433"/>
      <c r="M57" s="433"/>
      <c r="N57" s="433"/>
      <c r="O57" s="433"/>
      <c r="P57" s="434"/>
      <c r="Q57" s="435">
        <v>6.6</v>
      </c>
      <c r="R57" s="435"/>
      <c r="S57" s="435">
        <f>Q57</f>
        <v>6.6</v>
      </c>
      <c r="T57" s="435"/>
      <c r="U57" s="436">
        <v>3.58</v>
      </c>
      <c r="V57" s="436"/>
      <c r="W57" s="430">
        <f t="shared" si="8"/>
        <v>24</v>
      </c>
      <c r="X57" s="431"/>
    </row>
    <row r="58" spans="1:25" ht="15.75">
      <c r="A58" s="446"/>
      <c r="B58" s="447"/>
      <c r="C58" s="407"/>
      <c r="D58" s="448"/>
      <c r="E58" s="448"/>
      <c r="F58" s="448"/>
      <c r="G58" s="408"/>
      <c r="H58" s="449" t="s">
        <v>538</v>
      </c>
      <c r="I58" s="450"/>
      <c r="J58" s="450"/>
      <c r="K58" s="450"/>
      <c r="L58" s="450"/>
      <c r="M58" s="450"/>
      <c r="N58" s="450"/>
      <c r="O58" s="450"/>
      <c r="P58" s="451"/>
      <c r="Q58" s="437">
        <f>SUM(Q55:Q57)</f>
        <v>181.4</v>
      </c>
      <c r="R58" s="438"/>
      <c r="S58" s="437"/>
      <c r="T58" s="438"/>
      <c r="U58" s="352"/>
      <c r="V58" s="354"/>
      <c r="W58" s="430"/>
      <c r="X58" s="431"/>
      <c r="Y58" s="198">
        <f>Q58</f>
        <v>181.4</v>
      </c>
    </row>
    <row r="59" spans="1:24" ht="12.75">
      <c r="A59" s="415" t="s">
        <v>516</v>
      </c>
      <c r="B59" s="415"/>
      <c r="C59" s="409" t="s">
        <v>441</v>
      </c>
      <c r="D59" s="410"/>
      <c r="E59" s="410"/>
      <c r="F59" s="410"/>
      <c r="G59" s="411"/>
      <c r="H59" s="432" t="s">
        <v>444</v>
      </c>
      <c r="I59" s="433"/>
      <c r="J59" s="433"/>
      <c r="K59" s="433"/>
      <c r="L59" s="433"/>
      <c r="M59" s="433"/>
      <c r="N59" s="433"/>
      <c r="O59" s="433"/>
      <c r="P59" s="434"/>
      <c r="Q59" s="435">
        <v>361.1</v>
      </c>
      <c r="R59" s="435"/>
      <c r="S59" s="435">
        <f>Q59</f>
        <v>361.1</v>
      </c>
      <c r="T59" s="435"/>
      <c r="U59" s="436">
        <v>3.58</v>
      </c>
      <c r="V59" s="436"/>
      <c r="W59" s="430">
        <f t="shared" si="8"/>
        <v>1293</v>
      </c>
      <c r="X59" s="431"/>
    </row>
    <row r="60" spans="1:24" ht="12.75">
      <c r="A60" s="415" t="s">
        <v>540</v>
      </c>
      <c r="B60" s="415"/>
      <c r="C60" s="409" t="s">
        <v>379</v>
      </c>
      <c r="D60" s="410"/>
      <c r="E60" s="410"/>
      <c r="F60" s="410"/>
      <c r="G60" s="411"/>
      <c r="H60" s="432" t="s">
        <v>444</v>
      </c>
      <c r="I60" s="433"/>
      <c r="J60" s="433"/>
      <c r="K60" s="433"/>
      <c r="L60" s="433"/>
      <c r="M60" s="433"/>
      <c r="N60" s="433"/>
      <c r="O60" s="433"/>
      <c r="P60" s="434"/>
      <c r="Q60" s="435">
        <v>6.6</v>
      </c>
      <c r="R60" s="435"/>
      <c r="S60" s="435">
        <f>Q60</f>
        <v>6.6</v>
      </c>
      <c r="T60" s="435"/>
      <c r="U60" s="436">
        <v>3.58</v>
      </c>
      <c r="V60" s="436"/>
      <c r="W60" s="430">
        <f t="shared" si="8"/>
        <v>24</v>
      </c>
      <c r="X60" s="431"/>
    </row>
    <row r="61" spans="1:24" ht="12.75">
      <c r="A61" s="415" t="s">
        <v>541</v>
      </c>
      <c r="B61" s="415"/>
      <c r="C61" s="409" t="s">
        <v>379</v>
      </c>
      <c r="D61" s="410"/>
      <c r="E61" s="410"/>
      <c r="F61" s="410"/>
      <c r="G61" s="411"/>
      <c r="H61" s="432" t="s">
        <v>444</v>
      </c>
      <c r="I61" s="433"/>
      <c r="J61" s="433"/>
      <c r="K61" s="433"/>
      <c r="L61" s="433"/>
      <c r="M61" s="433"/>
      <c r="N61" s="433"/>
      <c r="O61" s="433"/>
      <c r="P61" s="434"/>
      <c r="Q61" s="435">
        <v>7.1</v>
      </c>
      <c r="R61" s="435"/>
      <c r="S61" s="435">
        <f>Q61</f>
        <v>7.1</v>
      </c>
      <c r="T61" s="435"/>
      <c r="U61" s="436">
        <v>3.58</v>
      </c>
      <c r="V61" s="436"/>
      <c r="W61" s="430">
        <f t="shared" si="8"/>
        <v>25</v>
      </c>
      <c r="X61" s="431"/>
    </row>
    <row r="62" spans="1:25" ht="15.75">
      <c r="A62" s="446"/>
      <c r="B62" s="447"/>
      <c r="C62" s="407"/>
      <c r="D62" s="448"/>
      <c r="E62" s="448"/>
      <c r="F62" s="448"/>
      <c r="G62" s="408"/>
      <c r="H62" s="449" t="s">
        <v>542</v>
      </c>
      <c r="I62" s="450"/>
      <c r="J62" s="450"/>
      <c r="K62" s="450"/>
      <c r="L62" s="450"/>
      <c r="M62" s="450"/>
      <c r="N62" s="450"/>
      <c r="O62" s="450"/>
      <c r="P62" s="451"/>
      <c r="Q62" s="437">
        <f>SUM(Q59:Q61)</f>
        <v>374.80000000000007</v>
      </c>
      <c r="R62" s="438"/>
      <c r="S62" s="437"/>
      <c r="T62" s="438"/>
      <c r="U62" s="352"/>
      <c r="V62" s="354"/>
      <c r="W62" s="430"/>
      <c r="X62" s="431"/>
      <c r="Y62" s="198">
        <f>Q62</f>
        <v>374.80000000000007</v>
      </c>
    </row>
    <row r="63" spans="1:24" ht="12.75">
      <c r="A63" s="415" t="s">
        <v>517</v>
      </c>
      <c r="B63" s="415"/>
      <c r="C63" s="409" t="s">
        <v>441</v>
      </c>
      <c r="D63" s="410"/>
      <c r="E63" s="410"/>
      <c r="F63" s="410"/>
      <c r="G63" s="411"/>
      <c r="H63" s="432" t="s">
        <v>444</v>
      </c>
      <c r="I63" s="433"/>
      <c r="J63" s="433"/>
      <c r="K63" s="433"/>
      <c r="L63" s="433"/>
      <c r="M63" s="433"/>
      <c r="N63" s="433"/>
      <c r="O63" s="433"/>
      <c r="P63" s="434"/>
      <c r="Q63" s="435">
        <v>32.8</v>
      </c>
      <c r="R63" s="435"/>
      <c r="S63" s="435">
        <f>Q63</f>
        <v>32.8</v>
      </c>
      <c r="T63" s="435"/>
      <c r="U63" s="436">
        <v>3.58</v>
      </c>
      <c r="V63" s="436"/>
      <c r="W63" s="430">
        <f t="shared" si="8"/>
        <v>117</v>
      </c>
      <c r="X63" s="431"/>
    </row>
    <row r="64" spans="1:25" ht="15.75">
      <c r="A64" s="446"/>
      <c r="B64" s="447"/>
      <c r="C64" s="407"/>
      <c r="D64" s="448"/>
      <c r="E64" s="448"/>
      <c r="F64" s="448"/>
      <c r="G64" s="408"/>
      <c r="H64" s="449" t="s">
        <v>543</v>
      </c>
      <c r="I64" s="450"/>
      <c r="J64" s="450"/>
      <c r="K64" s="450"/>
      <c r="L64" s="450"/>
      <c r="M64" s="450"/>
      <c r="N64" s="450"/>
      <c r="O64" s="450"/>
      <c r="P64" s="451"/>
      <c r="Q64" s="437">
        <f>SUM(Q63:Q63)</f>
        <v>32.8</v>
      </c>
      <c r="R64" s="438"/>
      <c r="S64" s="437"/>
      <c r="T64" s="438"/>
      <c r="U64" s="352"/>
      <c r="V64" s="354"/>
      <c r="W64" s="430"/>
      <c r="X64" s="431"/>
      <c r="Y64" s="198">
        <f>Q64</f>
        <v>32.8</v>
      </c>
    </row>
    <row r="65" spans="1:24" ht="12.75">
      <c r="A65" s="415" t="s">
        <v>518</v>
      </c>
      <c r="B65" s="415"/>
      <c r="C65" s="409" t="s">
        <v>441</v>
      </c>
      <c r="D65" s="410"/>
      <c r="E65" s="410"/>
      <c r="F65" s="410"/>
      <c r="G65" s="411"/>
      <c r="H65" s="432" t="s">
        <v>444</v>
      </c>
      <c r="I65" s="433"/>
      <c r="J65" s="433"/>
      <c r="K65" s="433"/>
      <c r="L65" s="433"/>
      <c r="M65" s="433"/>
      <c r="N65" s="433"/>
      <c r="O65" s="433"/>
      <c r="P65" s="434"/>
      <c r="Q65" s="435">
        <v>477.7</v>
      </c>
      <c r="R65" s="435"/>
      <c r="S65" s="435">
        <f>Q65</f>
        <v>477.7</v>
      </c>
      <c r="T65" s="435"/>
      <c r="U65" s="436">
        <v>3.58</v>
      </c>
      <c r="V65" s="436"/>
      <c r="W65" s="430">
        <f t="shared" si="8"/>
        <v>1710</v>
      </c>
      <c r="X65" s="431"/>
    </row>
    <row r="66" spans="1:25" ht="15.75">
      <c r="A66" s="446"/>
      <c r="B66" s="447"/>
      <c r="C66" s="407"/>
      <c r="D66" s="448"/>
      <c r="E66" s="448"/>
      <c r="F66" s="448"/>
      <c r="G66" s="408"/>
      <c r="H66" s="449" t="s">
        <v>544</v>
      </c>
      <c r="I66" s="450"/>
      <c r="J66" s="450"/>
      <c r="K66" s="450"/>
      <c r="L66" s="450"/>
      <c r="M66" s="450"/>
      <c r="N66" s="450"/>
      <c r="O66" s="450"/>
      <c r="P66" s="451"/>
      <c r="Q66" s="437">
        <f>SUM(Q65:Q65)</f>
        <v>477.7</v>
      </c>
      <c r="R66" s="438"/>
      <c r="S66" s="437"/>
      <c r="T66" s="438"/>
      <c r="U66" s="352"/>
      <c r="V66" s="354"/>
      <c r="W66" s="430"/>
      <c r="X66" s="431"/>
      <c r="Y66" s="198">
        <f>Q66</f>
        <v>477.7</v>
      </c>
    </row>
    <row r="67" spans="1:24" ht="16.5" customHeight="1">
      <c r="A67" s="415"/>
      <c r="B67" s="415"/>
      <c r="C67" s="416" t="s">
        <v>580</v>
      </c>
      <c r="D67" s="417"/>
      <c r="E67" s="417"/>
      <c r="F67" s="417"/>
      <c r="G67" s="418"/>
      <c r="H67" s="419" t="s">
        <v>570</v>
      </c>
      <c r="I67" s="420"/>
      <c r="J67" s="420"/>
      <c r="K67" s="420"/>
      <c r="L67" s="420"/>
      <c r="M67" s="420"/>
      <c r="N67" s="420"/>
      <c r="O67" s="420"/>
      <c r="P67" s="421"/>
      <c r="Q67" s="405">
        <v>570.9</v>
      </c>
      <c r="R67" s="405"/>
      <c r="S67" s="405"/>
      <c r="T67" s="405"/>
      <c r="U67" s="380"/>
      <c r="V67" s="380"/>
      <c r="W67" s="426"/>
      <c r="X67" s="426"/>
    </row>
    <row r="68" spans="1:24" ht="12.75">
      <c r="A68" s="415" t="s">
        <v>519</v>
      </c>
      <c r="B68" s="415"/>
      <c r="C68" s="409" t="s">
        <v>441</v>
      </c>
      <c r="D68" s="410"/>
      <c r="E68" s="410"/>
      <c r="F68" s="410"/>
      <c r="G68" s="411"/>
      <c r="H68" s="432" t="s">
        <v>444</v>
      </c>
      <c r="I68" s="433"/>
      <c r="J68" s="433"/>
      <c r="K68" s="433"/>
      <c r="L68" s="433"/>
      <c r="M68" s="433"/>
      <c r="N68" s="433"/>
      <c r="O68" s="433"/>
      <c r="P68" s="434"/>
      <c r="Q68" s="435">
        <v>473.7</v>
      </c>
      <c r="R68" s="435"/>
      <c r="S68" s="435">
        <f>Q68</f>
        <v>473.7</v>
      </c>
      <c r="T68" s="435"/>
      <c r="U68" s="373">
        <v>3.53</v>
      </c>
      <c r="V68" s="373"/>
      <c r="W68" s="430">
        <f t="shared" si="8"/>
        <v>1672</v>
      </c>
      <c r="X68" s="431"/>
    </row>
    <row r="69" spans="1:25" ht="14.25">
      <c r="A69" s="407"/>
      <c r="B69" s="408"/>
      <c r="C69" s="407"/>
      <c r="D69" s="448"/>
      <c r="E69" s="448"/>
      <c r="F69" s="448"/>
      <c r="G69" s="408"/>
      <c r="H69" s="449" t="s">
        <v>547</v>
      </c>
      <c r="I69" s="450"/>
      <c r="J69" s="450"/>
      <c r="K69" s="450"/>
      <c r="L69" s="450"/>
      <c r="M69" s="450"/>
      <c r="N69" s="450"/>
      <c r="O69" s="450"/>
      <c r="P69" s="451"/>
      <c r="Q69" s="437">
        <f>SUM(Q68)</f>
        <v>473.7</v>
      </c>
      <c r="R69" s="438"/>
      <c r="S69" s="437"/>
      <c r="T69" s="438"/>
      <c r="U69" s="352"/>
      <c r="V69" s="354"/>
      <c r="W69" s="430"/>
      <c r="X69" s="431"/>
      <c r="Y69" s="198">
        <f>SUM(Y58:Y68)</f>
        <v>1066.7</v>
      </c>
    </row>
    <row r="70" spans="1:24" ht="12.75">
      <c r="A70" s="415" t="s">
        <v>520</v>
      </c>
      <c r="B70" s="415"/>
      <c r="C70" s="409" t="s">
        <v>441</v>
      </c>
      <c r="D70" s="410"/>
      <c r="E70" s="410"/>
      <c r="F70" s="410"/>
      <c r="G70" s="411"/>
      <c r="H70" s="432" t="s">
        <v>444</v>
      </c>
      <c r="I70" s="433"/>
      <c r="J70" s="433"/>
      <c r="K70" s="433"/>
      <c r="L70" s="433"/>
      <c r="M70" s="433"/>
      <c r="N70" s="433"/>
      <c r="O70" s="433"/>
      <c r="P70" s="434"/>
      <c r="Q70" s="435">
        <v>295.8</v>
      </c>
      <c r="R70" s="435"/>
      <c r="S70" s="435">
        <f>Q70</f>
        <v>295.8</v>
      </c>
      <c r="T70" s="435"/>
      <c r="U70" s="373">
        <v>3.59</v>
      </c>
      <c r="V70" s="373"/>
      <c r="W70" s="430">
        <f t="shared" si="8"/>
        <v>1062</v>
      </c>
      <c r="X70" s="431"/>
    </row>
    <row r="71" spans="1:24" ht="12.75">
      <c r="A71" s="407" t="s">
        <v>560</v>
      </c>
      <c r="B71" s="408"/>
      <c r="C71" s="409" t="s">
        <v>379</v>
      </c>
      <c r="D71" s="410"/>
      <c r="E71" s="410"/>
      <c r="F71" s="410"/>
      <c r="G71" s="411"/>
      <c r="H71" s="439">
        <v>3.98</v>
      </c>
      <c r="I71" s="440"/>
      <c r="J71" s="440"/>
      <c r="K71" s="440"/>
      <c r="L71" s="140" t="s">
        <v>214</v>
      </c>
      <c r="M71" s="441">
        <v>1.5</v>
      </c>
      <c r="N71" s="441"/>
      <c r="O71" s="441"/>
      <c r="P71" s="442"/>
      <c r="Q71" s="435">
        <f>H71*M71</f>
        <v>5.97</v>
      </c>
      <c r="R71" s="435"/>
      <c r="S71" s="435">
        <f>H71*M71</f>
        <v>5.97</v>
      </c>
      <c r="T71" s="435"/>
      <c r="U71" s="436">
        <v>3.6</v>
      </c>
      <c r="V71" s="436"/>
      <c r="W71" s="430">
        <v>22</v>
      </c>
      <c r="X71" s="431"/>
    </row>
    <row r="72" spans="1:24" ht="12.75">
      <c r="A72" s="407" t="s">
        <v>561</v>
      </c>
      <c r="B72" s="408"/>
      <c r="C72" s="409" t="s">
        <v>379</v>
      </c>
      <c r="D72" s="410"/>
      <c r="E72" s="410"/>
      <c r="F72" s="410"/>
      <c r="G72" s="411"/>
      <c r="H72" s="432" t="s">
        <v>444</v>
      </c>
      <c r="I72" s="433"/>
      <c r="J72" s="433"/>
      <c r="K72" s="433"/>
      <c r="L72" s="433"/>
      <c r="M72" s="433"/>
      <c r="N72" s="433"/>
      <c r="O72" s="433"/>
      <c r="P72" s="434"/>
      <c r="Q72" s="435">
        <v>5.9</v>
      </c>
      <c r="R72" s="435"/>
      <c r="S72" s="435">
        <v>5.9</v>
      </c>
      <c r="T72" s="435"/>
      <c r="U72" s="436">
        <v>3.59</v>
      </c>
      <c r="V72" s="436"/>
      <c r="W72" s="430">
        <f t="shared" si="8"/>
        <v>21</v>
      </c>
      <c r="X72" s="431"/>
    </row>
    <row r="73" spans="1:24" ht="14.25">
      <c r="A73" s="407"/>
      <c r="B73" s="408"/>
      <c r="C73" s="460"/>
      <c r="D73" s="461"/>
      <c r="E73" s="461"/>
      <c r="F73" s="461"/>
      <c r="G73" s="462"/>
      <c r="H73" s="449" t="s">
        <v>526</v>
      </c>
      <c r="I73" s="450"/>
      <c r="J73" s="450"/>
      <c r="K73" s="450"/>
      <c r="L73" s="450"/>
      <c r="M73" s="450"/>
      <c r="N73" s="450"/>
      <c r="O73" s="450"/>
      <c r="P73" s="451"/>
      <c r="Q73" s="437">
        <f>SUM(Q70:Q72)</f>
        <v>307.67</v>
      </c>
      <c r="R73" s="438"/>
      <c r="S73" s="437"/>
      <c r="T73" s="438"/>
      <c r="U73" s="352"/>
      <c r="V73" s="354"/>
      <c r="W73" s="430"/>
      <c r="X73" s="431"/>
    </row>
    <row r="74" spans="1:24" ht="12.75">
      <c r="A74" s="180"/>
      <c r="B74" s="181"/>
      <c r="C74" s="452" t="s">
        <v>522</v>
      </c>
      <c r="D74" s="453"/>
      <c r="E74" s="453"/>
      <c r="F74" s="453"/>
      <c r="G74" s="454"/>
      <c r="H74" s="432" t="s">
        <v>444</v>
      </c>
      <c r="I74" s="433"/>
      <c r="J74" s="433"/>
      <c r="K74" s="433"/>
      <c r="L74" s="433"/>
      <c r="M74" s="433"/>
      <c r="N74" s="433"/>
      <c r="O74" s="433"/>
      <c r="P74" s="434"/>
      <c r="Q74" s="437">
        <v>389.4</v>
      </c>
      <c r="R74" s="438"/>
      <c r="S74" s="437"/>
      <c r="T74" s="438"/>
      <c r="U74" s="352"/>
      <c r="V74" s="354"/>
      <c r="W74" s="430"/>
      <c r="X74" s="431"/>
    </row>
    <row r="75" spans="1:24" ht="12.75">
      <c r="A75" s="415" t="s">
        <v>521</v>
      </c>
      <c r="B75" s="415"/>
      <c r="C75" s="409" t="s">
        <v>441</v>
      </c>
      <c r="D75" s="410"/>
      <c r="E75" s="410"/>
      <c r="F75" s="410"/>
      <c r="G75" s="411"/>
      <c r="H75" s="432" t="s">
        <v>444</v>
      </c>
      <c r="I75" s="433"/>
      <c r="J75" s="433"/>
      <c r="K75" s="433"/>
      <c r="L75" s="433"/>
      <c r="M75" s="433"/>
      <c r="N75" s="433"/>
      <c r="O75" s="433"/>
      <c r="P75" s="434"/>
      <c r="Q75" s="435">
        <v>153.7</v>
      </c>
      <c r="R75" s="435"/>
      <c r="S75" s="435">
        <f>Q75</f>
        <v>153.7</v>
      </c>
      <c r="T75" s="435"/>
      <c r="U75" s="373">
        <v>3.61</v>
      </c>
      <c r="V75" s="373"/>
      <c r="W75" s="430">
        <f t="shared" si="8"/>
        <v>555</v>
      </c>
      <c r="X75" s="431"/>
    </row>
    <row r="76" spans="1:24" ht="15.75" customHeight="1">
      <c r="A76" s="407" t="s">
        <v>562</v>
      </c>
      <c r="B76" s="408"/>
      <c r="C76" s="409" t="s">
        <v>379</v>
      </c>
      <c r="D76" s="410"/>
      <c r="E76" s="410"/>
      <c r="F76" s="410"/>
      <c r="G76" s="411"/>
      <c r="H76" s="439">
        <v>4.1</v>
      </c>
      <c r="I76" s="440"/>
      <c r="J76" s="440"/>
      <c r="K76" s="440"/>
      <c r="L76" s="140" t="s">
        <v>214</v>
      </c>
      <c r="M76" s="441">
        <v>1.46</v>
      </c>
      <c r="N76" s="441"/>
      <c r="O76" s="441"/>
      <c r="P76" s="442"/>
      <c r="Q76" s="435">
        <f>H76*M76</f>
        <v>5.986</v>
      </c>
      <c r="R76" s="435"/>
      <c r="S76" s="435">
        <f>H76*M76</f>
        <v>5.986</v>
      </c>
      <c r="T76" s="435"/>
      <c r="U76" s="436">
        <v>3.61</v>
      </c>
      <c r="V76" s="436"/>
      <c r="W76" s="430">
        <f t="shared" si="8"/>
        <v>22</v>
      </c>
      <c r="X76" s="431"/>
    </row>
    <row r="77" spans="1:24" ht="15.75" customHeight="1">
      <c r="A77" s="407" t="s">
        <v>563</v>
      </c>
      <c r="B77" s="408"/>
      <c r="C77" s="409" t="s">
        <v>379</v>
      </c>
      <c r="D77" s="410"/>
      <c r="E77" s="410"/>
      <c r="F77" s="410"/>
      <c r="G77" s="411"/>
      <c r="H77" s="439">
        <v>3.64</v>
      </c>
      <c r="I77" s="440"/>
      <c r="J77" s="440"/>
      <c r="K77" s="440"/>
      <c r="L77" s="140" t="s">
        <v>214</v>
      </c>
      <c r="M77" s="441">
        <v>1.47</v>
      </c>
      <c r="N77" s="441"/>
      <c r="O77" s="441"/>
      <c r="P77" s="442"/>
      <c r="Q77" s="435">
        <f>H77*M77</f>
        <v>5.3508000000000004</v>
      </c>
      <c r="R77" s="435"/>
      <c r="S77" s="435">
        <f>H77*M77</f>
        <v>5.3508000000000004</v>
      </c>
      <c r="T77" s="435"/>
      <c r="U77" s="436">
        <v>3.57</v>
      </c>
      <c r="V77" s="436"/>
      <c r="W77" s="430">
        <f t="shared" si="8"/>
        <v>19</v>
      </c>
      <c r="X77" s="431"/>
    </row>
    <row r="78" spans="1:24" ht="15.75">
      <c r="A78" s="132"/>
      <c r="B78" s="133"/>
      <c r="C78" s="416" t="s">
        <v>524</v>
      </c>
      <c r="D78" s="417"/>
      <c r="E78" s="417"/>
      <c r="F78" s="417"/>
      <c r="G78" s="418"/>
      <c r="H78" s="439">
        <v>4.76</v>
      </c>
      <c r="I78" s="440"/>
      <c r="J78" s="440"/>
      <c r="K78" s="440"/>
      <c r="L78" s="140" t="s">
        <v>214</v>
      </c>
      <c r="M78" s="441">
        <v>1.58</v>
      </c>
      <c r="N78" s="441"/>
      <c r="O78" s="441"/>
      <c r="P78" s="442"/>
      <c r="Q78" s="435">
        <f>H78*M78</f>
        <v>7.5208</v>
      </c>
      <c r="R78" s="435"/>
      <c r="S78" s="435"/>
      <c r="T78" s="435"/>
      <c r="U78" s="436"/>
      <c r="V78" s="436"/>
      <c r="W78" s="430"/>
      <c r="X78" s="431"/>
    </row>
    <row r="79" spans="1:24" ht="15.75">
      <c r="A79" s="132"/>
      <c r="B79" s="133"/>
      <c r="C79" s="416" t="s">
        <v>381</v>
      </c>
      <c r="D79" s="417"/>
      <c r="E79" s="417"/>
      <c r="F79" s="417"/>
      <c r="G79" s="418"/>
      <c r="H79" s="457" t="s">
        <v>525</v>
      </c>
      <c r="I79" s="458"/>
      <c r="J79" s="458"/>
      <c r="K79" s="458"/>
      <c r="L79" s="458"/>
      <c r="M79" s="458"/>
      <c r="N79" s="458"/>
      <c r="O79" s="458"/>
      <c r="P79" s="459"/>
      <c r="Q79" s="435">
        <v>6.4</v>
      </c>
      <c r="R79" s="435"/>
      <c r="S79" s="435"/>
      <c r="T79" s="435"/>
      <c r="U79" s="436"/>
      <c r="V79" s="436"/>
      <c r="W79" s="430"/>
      <c r="X79" s="431"/>
    </row>
    <row r="80" spans="1:26" ht="15.75">
      <c r="A80" s="446"/>
      <c r="B80" s="447"/>
      <c r="C80" s="460"/>
      <c r="D80" s="461"/>
      <c r="E80" s="461"/>
      <c r="F80" s="461"/>
      <c r="G80" s="462"/>
      <c r="H80" s="449" t="s">
        <v>527</v>
      </c>
      <c r="I80" s="450"/>
      <c r="J80" s="450"/>
      <c r="K80" s="450"/>
      <c r="L80" s="450"/>
      <c r="M80" s="450"/>
      <c r="N80" s="450"/>
      <c r="O80" s="450"/>
      <c r="P80" s="451"/>
      <c r="Q80" s="437">
        <f>SUM(Q75:Q79)</f>
        <v>178.95759999999999</v>
      </c>
      <c r="R80" s="438"/>
      <c r="S80" s="437"/>
      <c r="T80" s="438"/>
      <c r="U80" s="352"/>
      <c r="V80" s="354"/>
      <c r="W80" s="430"/>
      <c r="X80" s="431"/>
      <c r="Z80" s="196">
        <f>W75+W70+W68+W65+W63+W59+W55</f>
        <v>7016</v>
      </c>
    </row>
  </sheetData>
  <sheetProtection/>
  <mergeCells count="515">
    <mergeCell ref="C49:G49"/>
    <mergeCell ref="H49:P49"/>
    <mergeCell ref="Q49:R49"/>
    <mergeCell ref="S49:T49"/>
    <mergeCell ref="U49:V49"/>
    <mergeCell ref="W49:X49"/>
    <mergeCell ref="C67:G67"/>
    <mergeCell ref="H67:P67"/>
    <mergeCell ref="Q67:R67"/>
    <mergeCell ref="S67:T67"/>
    <mergeCell ref="U67:V67"/>
    <mergeCell ref="W67:X67"/>
    <mergeCell ref="H52:P52"/>
    <mergeCell ref="C80:G80"/>
    <mergeCell ref="H80:P80"/>
    <mergeCell ref="W53:X53"/>
    <mergeCell ref="W54:X54"/>
    <mergeCell ref="S61:T61"/>
    <mergeCell ref="U61:V61"/>
    <mergeCell ref="W60:X60"/>
    <mergeCell ref="U60:V60"/>
    <mergeCell ref="Q57:R57"/>
    <mergeCell ref="A54:B54"/>
    <mergeCell ref="C54:G54"/>
    <mergeCell ref="H54:P54"/>
    <mergeCell ref="Q54:R54"/>
    <mergeCell ref="S54:T54"/>
    <mergeCell ref="U54:V54"/>
    <mergeCell ref="A53:B53"/>
    <mergeCell ref="C53:G53"/>
    <mergeCell ref="H53:P53"/>
    <mergeCell ref="Q53:R53"/>
    <mergeCell ref="S53:T53"/>
    <mergeCell ref="U53:V53"/>
    <mergeCell ref="S57:T57"/>
    <mergeCell ref="U57:V57"/>
    <mergeCell ref="W57:X57"/>
    <mergeCell ref="Q60:R60"/>
    <mergeCell ref="W59:X59"/>
    <mergeCell ref="S58:T58"/>
    <mergeCell ref="U58:V58"/>
    <mergeCell ref="Q58:R58"/>
    <mergeCell ref="A57:B57"/>
    <mergeCell ref="C57:G57"/>
    <mergeCell ref="H57:P57"/>
    <mergeCell ref="Q63:R63"/>
    <mergeCell ref="C63:G63"/>
    <mergeCell ref="A61:B61"/>
    <mergeCell ref="C61:G61"/>
    <mergeCell ref="H63:P63"/>
    <mergeCell ref="Q59:R59"/>
    <mergeCell ref="A60:B60"/>
    <mergeCell ref="W61:X61"/>
    <mergeCell ref="A65:B65"/>
    <mergeCell ref="C64:G64"/>
    <mergeCell ref="A64:B64"/>
    <mergeCell ref="A62:B62"/>
    <mergeCell ref="A63:B63"/>
    <mergeCell ref="W63:X63"/>
    <mergeCell ref="H65:P65"/>
    <mergeCell ref="U20:V20"/>
    <mergeCell ref="W20:X20"/>
    <mergeCell ref="H58:P58"/>
    <mergeCell ref="U65:V65"/>
    <mergeCell ref="C65:G65"/>
    <mergeCell ref="H59:P59"/>
    <mergeCell ref="H64:P64"/>
    <mergeCell ref="C60:G60"/>
    <mergeCell ref="Q64:R64"/>
    <mergeCell ref="C20:G20"/>
    <mergeCell ref="A10:B31"/>
    <mergeCell ref="C12:G12"/>
    <mergeCell ref="H12:P12"/>
    <mergeCell ref="Q12:R12"/>
    <mergeCell ref="S12:T12"/>
    <mergeCell ref="C30:G30"/>
    <mergeCell ref="S23:T23"/>
    <mergeCell ref="Q26:R26"/>
    <mergeCell ref="H30:P30"/>
    <mergeCell ref="Q30:R30"/>
    <mergeCell ref="S66:T66"/>
    <mergeCell ref="U66:V66"/>
    <mergeCell ref="A46:B46"/>
    <mergeCell ref="C46:G46"/>
    <mergeCell ref="Q46:R46"/>
    <mergeCell ref="H44:P44"/>
    <mergeCell ref="U63:V63"/>
    <mergeCell ref="S60:T60"/>
    <mergeCell ref="H60:P60"/>
    <mergeCell ref="H66:P66"/>
    <mergeCell ref="W66:X66"/>
    <mergeCell ref="U46:V46"/>
    <mergeCell ref="S46:T46"/>
    <mergeCell ref="H62:P62"/>
    <mergeCell ref="S65:T65"/>
    <mergeCell ref="H46:P46"/>
    <mergeCell ref="S63:T63"/>
    <mergeCell ref="W46:X46"/>
    <mergeCell ref="W65:X65"/>
    <mergeCell ref="W64:X64"/>
    <mergeCell ref="A45:B45"/>
    <mergeCell ref="Q45:R45"/>
    <mergeCell ref="S45:T45"/>
    <mergeCell ref="U45:V45"/>
    <mergeCell ref="W45:X45"/>
    <mergeCell ref="A44:B44"/>
    <mergeCell ref="C44:G44"/>
    <mergeCell ref="Q44:R44"/>
    <mergeCell ref="S44:T44"/>
    <mergeCell ref="A42:B42"/>
    <mergeCell ref="C42:G42"/>
    <mergeCell ref="H42:K42"/>
    <mergeCell ref="M42:P42"/>
    <mergeCell ref="Q42:R42"/>
    <mergeCell ref="A43:B43"/>
    <mergeCell ref="C43:G43"/>
    <mergeCell ref="H43:K43"/>
    <mergeCell ref="M43:P43"/>
    <mergeCell ref="Q43:R43"/>
    <mergeCell ref="U30:V30"/>
    <mergeCell ref="W28:X28"/>
    <mergeCell ref="Q28:R28"/>
    <mergeCell ref="S28:T28"/>
    <mergeCell ref="U28:V28"/>
    <mergeCell ref="C41:G41"/>
    <mergeCell ref="H41:K41"/>
    <mergeCell ref="M41:P41"/>
    <mergeCell ref="Q41:R41"/>
    <mergeCell ref="S41:T41"/>
    <mergeCell ref="C31:G31"/>
    <mergeCell ref="H31:P31"/>
    <mergeCell ref="Q31:R31"/>
    <mergeCell ref="S31:T31"/>
    <mergeCell ref="U31:V31"/>
    <mergeCell ref="A73:B73"/>
    <mergeCell ref="A70:B70"/>
    <mergeCell ref="C70:G70"/>
    <mergeCell ref="U71:V71"/>
    <mergeCell ref="U68:V68"/>
    <mergeCell ref="C29:G29"/>
    <mergeCell ref="H29:P29"/>
    <mergeCell ref="Q29:R29"/>
    <mergeCell ref="S29:T29"/>
    <mergeCell ref="H28:P28"/>
    <mergeCell ref="S26:T26"/>
    <mergeCell ref="C26:G26"/>
    <mergeCell ref="W23:X23"/>
    <mergeCell ref="U23:V23"/>
    <mergeCell ref="W21:X21"/>
    <mergeCell ref="Q71:R71"/>
    <mergeCell ref="Q73:R73"/>
    <mergeCell ref="A72:B72"/>
    <mergeCell ref="C72:G72"/>
    <mergeCell ref="Q72:R72"/>
    <mergeCell ref="S70:T70"/>
    <mergeCell ref="S72:T72"/>
    <mergeCell ref="C18:G18"/>
    <mergeCell ref="W17:X17"/>
    <mergeCell ref="W18:X18"/>
    <mergeCell ref="W19:X19"/>
    <mergeCell ref="H17:P17"/>
    <mergeCell ref="W22:X22"/>
    <mergeCell ref="H20:K20"/>
    <mergeCell ref="M20:P20"/>
    <mergeCell ref="Q20:R20"/>
    <mergeCell ref="S20:T20"/>
    <mergeCell ref="C11:G11"/>
    <mergeCell ref="H11:P11"/>
    <mergeCell ref="Q11:R11"/>
    <mergeCell ref="S11:T11"/>
    <mergeCell ref="U11:V11"/>
    <mergeCell ref="S13:T13"/>
    <mergeCell ref="U12:V12"/>
    <mergeCell ref="A80:B80"/>
    <mergeCell ref="Q80:R80"/>
    <mergeCell ref="Q78:R78"/>
    <mergeCell ref="C78:G78"/>
    <mergeCell ref="S80:T80"/>
    <mergeCell ref="W71:X71"/>
    <mergeCell ref="S71:T71"/>
    <mergeCell ref="U78:V78"/>
    <mergeCell ref="W78:X78"/>
    <mergeCell ref="W80:X80"/>
    <mergeCell ref="U80:V80"/>
    <mergeCell ref="W73:X73"/>
    <mergeCell ref="U73:V73"/>
    <mergeCell ref="S73:T73"/>
    <mergeCell ref="H73:P73"/>
    <mergeCell ref="A68:B68"/>
    <mergeCell ref="C68:G68"/>
    <mergeCell ref="A71:B71"/>
    <mergeCell ref="U70:V70"/>
    <mergeCell ref="W70:X70"/>
    <mergeCell ref="W68:X68"/>
    <mergeCell ref="U29:V29"/>
    <mergeCell ref="W29:X29"/>
    <mergeCell ref="W30:X30"/>
    <mergeCell ref="W41:X41"/>
    <mergeCell ref="S42:T42"/>
    <mergeCell ref="U44:V44"/>
    <mergeCell ref="U43:V43"/>
    <mergeCell ref="S59:T59"/>
    <mergeCell ref="W47:X47"/>
    <mergeCell ref="W16:X16"/>
    <mergeCell ref="Q16:R16"/>
    <mergeCell ref="U16:V16"/>
    <mergeCell ref="C16:G16"/>
    <mergeCell ref="S16:T16"/>
    <mergeCell ref="C13:G13"/>
    <mergeCell ref="H13:P13"/>
    <mergeCell ref="Q13:R13"/>
    <mergeCell ref="W13:X13"/>
    <mergeCell ref="U13:V13"/>
    <mergeCell ref="S10:T10"/>
    <mergeCell ref="Q10:R10"/>
    <mergeCell ref="H26:P26"/>
    <mergeCell ref="H19:P19"/>
    <mergeCell ref="Q17:R17"/>
    <mergeCell ref="H16:P16"/>
    <mergeCell ref="H22:P22"/>
    <mergeCell ref="Q22:R22"/>
    <mergeCell ref="H18:P18"/>
    <mergeCell ref="Q18:R18"/>
    <mergeCell ref="W10:X10"/>
    <mergeCell ref="U10:V10"/>
    <mergeCell ref="W11:X11"/>
    <mergeCell ref="W12:X12"/>
    <mergeCell ref="E3:E4"/>
    <mergeCell ref="M2:M4"/>
    <mergeCell ref="F3:F4"/>
    <mergeCell ref="H3:H4"/>
    <mergeCell ref="N2:O3"/>
    <mergeCell ref="P2:Q3"/>
    <mergeCell ref="Q40:R40"/>
    <mergeCell ref="S40:T40"/>
    <mergeCell ref="W40:X40"/>
    <mergeCell ref="U40:V40"/>
    <mergeCell ref="S27:T27"/>
    <mergeCell ref="W32:X32"/>
    <mergeCell ref="W33:X33"/>
    <mergeCell ref="S34:T34"/>
    <mergeCell ref="S30:T30"/>
    <mergeCell ref="W31:X31"/>
    <mergeCell ref="L2:L4"/>
    <mergeCell ref="H8:P9"/>
    <mergeCell ref="X2:X4"/>
    <mergeCell ref="W2:W4"/>
    <mergeCell ref="A7:X7"/>
    <mergeCell ref="A8:B9"/>
    <mergeCell ref="D3:D4"/>
    <mergeCell ref="A1:X1"/>
    <mergeCell ref="A2:A4"/>
    <mergeCell ref="B2:B4"/>
    <mergeCell ref="C2:C4"/>
    <mergeCell ref="D2:H2"/>
    <mergeCell ref="I2:K3"/>
    <mergeCell ref="R2:R4"/>
    <mergeCell ref="S2:U3"/>
    <mergeCell ref="V2:V4"/>
    <mergeCell ref="G3:G4"/>
    <mergeCell ref="H10:P10"/>
    <mergeCell ref="C17:G17"/>
    <mergeCell ref="C10:G10"/>
    <mergeCell ref="S9:T9"/>
    <mergeCell ref="C8:G9"/>
    <mergeCell ref="H21:K21"/>
    <mergeCell ref="M21:P21"/>
    <mergeCell ref="Q8:R9"/>
    <mergeCell ref="S8:X8"/>
    <mergeCell ref="Q19:R19"/>
    <mergeCell ref="U41:V41"/>
    <mergeCell ref="U59:V59"/>
    <mergeCell ref="U55:V55"/>
    <mergeCell ref="U9:V9"/>
    <mergeCell ref="W9:X9"/>
    <mergeCell ref="U27:V27"/>
    <mergeCell ref="W27:X27"/>
    <mergeCell ref="U26:V26"/>
    <mergeCell ref="U19:V19"/>
    <mergeCell ref="W26:X26"/>
    <mergeCell ref="A75:B75"/>
    <mergeCell ref="A76:B76"/>
    <mergeCell ref="W69:X69"/>
    <mergeCell ref="S74:T74"/>
    <mergeCell ref="Q74:R74"/>
    <mergeCell ref="S75:T75"/>
    <mergeCell ref="Q76:R76"/>
    <mergeCell ref="C73:G73"/>
    <mergeCell ref="U72:V72"/>
    <mergeCell ref="W72:X72"/>
    <mergeCell ref="A40:B40"/>
    <mergeCell ref="C40:G40"/>
    <mergeCell ref="W62:X62"/>
    <mergeCell ref="Q62:R62"/>
    <mergeCell ref="S62:T62"/>
    <mergeCell ref="U62:V62"/>
    <mergeCell ref="U52:V52"/>
    <mergeCell ref="H40:K40"/>
    <mergeCell ref="M40:P40"/>
    <mergeCell ref="A41:B41"/>
    <mergeCell ref="A51:B51"/>
    <mergeCell ref="C51:G51"/>
    <mergeCell ref="H51:P51"/>
    <mergeCell ref="Q51:R51"/>
    <mergeCell ref="S51:T51"/>
    <mergeCell ref="H79:P79"/>
    <mergeCell ref="C76:G76"/>
    <mergeCell ref="C62:G62"/>
    <mergeCell ref="H78:K78"/>
    <mergeCell ref="M78:P78"/>
    <mergeCell ref="A52:B52"/>
    <mergeCell ref="C52:G52"/>
    <mergeCell ref="Q52:R52"/>
    <mergeCell ref="S52:T52"/>
    <mergeCell ref="U50:V50"/>
    <mergeCell ref="W50:X50"/>
    <mergeCell ref="W52:X52"/>
    <mergeCell ref="A50:B50"/>
    <mergeCell ref="C50:G50"/>
    <mergeCell ref="Q50:R50"/>
    <mergeCell ref="A55:B55"/>
    <mergeCell ref="C55:G55"/>
    <mergeCell ref="Q55:R55"/>
    <mergeCell ref="S55:T55"/>
    <mergeCell ref="A56:B56"/>
    <mergeCell ref="C56:G56"/>
    <mergeCell ref="Q56:R56"/>
    <mergeCell ref="S56:T56"/>
    <mergeCell ref="H55:P55"/>
    <mergeCell ref="H56:P56"/>
    <mergeCell ref="W43:X43"/>
    <mergeCell ref="S47:T47"/>
    <mergeCell ref="U47:V47"/>
    <mergeCell ref="S50:T50"/>
    <mergeCell ref="W55:X55"/>
    <mergeCell ref="S43:T43"/>
    <mergeCell ref="W44:X44"/>
    <mergeCell ref="U51:V51"/>
    <mergeCell ref="W51:X51"/>
    <mergeCell ref="A69:B69"/>
    <mergeCell ref="Q70:R70"/>
    <mergeCell ref="H70:P70"/>
    <mergeCell ref="H61:P61"/>
    <mergeCell ref="Q61:R61"/>
    <mergeCell ref="Q65:R65"/>
    <mergeCell ref="A66:B66"/>
    <mergeCell ref="C66:G66"/>
    <mergeCell ref="Q66:R66"/>
    <mergeCell ref="A67:B67"/>
    <mergeCell ref="Q79:R79"/>
    <mergeCell ref="S79:T79"/>
    <mergeCell ref="U79:V79"/>
    <mergeCell ref="W79:X79"/>
    <mergeCell ref="S76:T76"/>
    <mergeCell ref="U76:V76"/>
    <mergeCell ref="S78:T78"/>
    <mergeCell ref="C77:G77"/>
    <mergeCell ref="Q77:R77"/>
    <mergeCell ref="S77:T77"/>
    <mergeCell ref="U77:V77"/>
    <mergeCell ref="W77:X77"/>
    <mergeCell ref="C69:G69"/>
    <mergeCell ref="Q69:R69"/>
    <mergeCell ref="S69:T69"/>
    <mergeCell ref="U69:V69"/>
    <mergeCell ref="W76:X76"/>
    <mergeCell ref="U75:V75"/>
    <mergeCell ref="W75:X75"/>
    <mergeCell ref="C21:G21"/>
    <mergeCell ref="Q21:R21"/>
    <mergeCell ref="S21:T21"/>
    <mergeCell ref="U21:V21"/>
    <mergeCell ref="C28:G28"/>
    <mergeCell ref="C25:G25"/>
    <mergeCell ref="H25:P25"/>
    <mergeCell ref="Q48:R48"/>
    <mergeCell ref="A77:B77"/>
    <mergeCell ref="H76:K76"/>
    <mergeCell ref="M76:P76"/>
    <mergeCell ref="H77:K77"/>
    <mergeCell ref="M77:P77"/>
    <mergeCell ref="H45:P45"/>
    <mergeCell ref="A48:B48"/>
    <mergeCell ref="C71:G71"/>
    <mergeCell ref="A47:B47"/>
    <mergeCell ref="C47:G47"/>
    <mergeCell ref="C79:G79"/>
    <mergeCell ref="U74:V74"/>
    <mergeCell ref="W74:X74"/>
    <mergeCell ref="H69:P69"/>
    <mergeCell ref="H72:P72"/>
    <mergeCell ref="C75:G75"/>
    <mergeCell ref="H75:P75"/>
    <mergeCell ref="Q75:R75"/>
    <mergeCell ref="C74:G74"/>
    <mergeCell ref="H74:P74"/>
    <mergeCell ref="H47:P47"/>
    <mergeCell ref="Q47:R47"/>
    <mergeCell ref="H71:K71"/>
    <mergeCell ref="M71:P71"/>
    <mergeCell ref="A59:B59"/>
    <mergeCell ref="C59:G59"/>
    <mergeCell ref="H48:P48"/>
    <mergeCell ref="H50:P50"/>
    <mergeCell ref="A58:B58"/>
    <mergeCell ref="C58:G58"/>
    <mergeCell ref="C48:G48"/>
    <mergeCell ref="W58:X58"/>
    <mergeCell ref="H68:P68"/>
    <mergeCell ref="Q68:R68"/>
    <mergeCell ref="S68:T68"/>
    <mergeCell ref="U56:V56"/>
    <mergeCell ref="W56:X56"/>
    <mergeCell ref="S64:T64"/>
    <mergeCell ref="U64:V64"/>
    <mergeCell ref="W48:X48"/>
    <mergeCell ref="W25:X25"/>
    <mergeCell ref="S48:T48"/>
    <mergeCell ref="U48:V48"/>
    <mergeCell ref="S17:T17"/>
    <mergeCell ref="U17:V17"/>
    <mergeCell ref="W24:X24"/>
    <mergeCell ref="S18:T18"/>
    <mergeCell ref="U18:V18"/>
    <mergeCell ref="U42:V42"/>
    <mergeCell ref="W42:X42"/>
    <mergeCell ref="S19:T19"/>
    <mergeCell ref="C19:G19"/>
    <mergeCell ref="S25:T25"/>
    <mergeCell ref="U25:V25"/>
    <mergeCell ref="C22:G22"/>
    <mergeCell ref="C23:G23"/>
    <mergeCell ref="H23:P23"/>
    <mergeCell ref="Q23:R23"/>
    <mergeCell ref="S22:T22"/>
    <mergeCell ref="U22:V22"/>
    <mergeCell ref="C24:G24"/>
    <mergeCell ref="H24:P24"/>
    <mergeCell ref="Q24:R24"/>
    <mergeCell ref="S24:T24"/>
    <mergeCell ref="U24:V24"/>
    <mergeCell ref="C27:G27"/>
    <mergeCell ref="H27:P27"/>
    <mergeCell ref="Q27:R27"/>
    <mergeCell ref="Q25:R25"/>
    <mergeCell ref="S33:T33"/>
    <mergeCell ref="U33:V33"/>
    <mergeCell ref="H32:P32"/>
    <mergeCell ref="Q32:R32"/>
    <mergeCell ref="S32:T32"/>
    <mergeCell ref="U32:V32"/>
    <mergeCell ref="A32:B32"/>
    <mergeCell ref="C32:G32"/>
    <mergeCell ref="A34:B34"/>
    <mergeCell ref="C34:G34"/>
    <mergeCell ref="H34:P34"/>
    <mergeCell ref="Q34:R34"/>
    <mergeCell ref="A33:B33"/>
    <mergeCell ref="C33:G33"/>
    <mergeCell ref="H33:P33"/>
    <mergeCell ref="Q33:R33"/>
    <mergeCell ref="A35:B35"/>
    <mergeCell ref="C35:G35"/>
    <mergeCell ref="H35:P35"/>
    <mergeCell ref="Q35:R35"/>
    <mergeCell ref="S35:T35"/>
    <mergeCell ref="U35:V35"/>
    <mergeCell ref="Q36:R36"/>
    <mergeCell ref="S36:T36"/>
    <mergeCell ref="U36:V36"/>
    <mergeCell ref="W34:X34"/>
    <mergeCell ref="U34:V34"/>
    <mergeCell ref="W35:X35"/>
    <mergeCell ref="W36:X36"/>
    <mergeCell ref="U38:V38"/>
    <mergeCell ref="A37:B37"/>
    <mergeCell ref="C37:G37"/>
    <mergeCell ref="H37:P37"/>
    <mergeCell ref="Q37:R37"/>
    <mergeCell ref="S37:T37"/>
    <mergeCell ref="U37:V37"/>
    <mergeCell ref="A36:B36"/>
    <mergeCell ref="C36:G36"/>
    <mergeCell ref="A38:B38"/>
    <mergeCell ref="C38:G38"/>
    <mergeCell ref="H38:K38"/>
    <mergeCell ref="M38:P38"/>
    <mergeCell ref="H36:K36"/>
    <mergeCell ref="M36:P36"/>
    <mergeCell ref="A39:B39"/>
    <mergeCell ref="C39:G39"/>
    <mergeCell ref="H39:K39"/>
    <mergeCell ref="M39:P39"/>
    <mergeCell ref="Q39:R39"/>
    <mergeCell ref="S39:T39"/>
    <mergeCell ref="M14:P14"/>
    <mergeCell ref="Q14:R14"/>
    <mergeCell ref="S14:T14"/>
    <mergeCell ref="U14:V14"/>
    <mergeCell ref="W38:X38"/>
    <mergeCell ref="U39:V39"/>
    <mergeCell ref="W39:X39"/>
    <mergeCell ref="W37:X37"/>
    <mergeCell ref="Q38:R38"/>
    <mergeCell ref="S38:T38"/>
    <mergeCell ref="W14:X14"/>
    <mergeCell ref="C15:G15"/>
    <mergeCell ref="H15:K15"/>
    <mergeCell ref="M15:P15"/>
    <mergeCell ref="Q15:R15"/>
    <mergeCell ref="S15:T15"/>
    <mergeCell ref="U15:V15"/>
    <mergeCell ref="W15:X15"/>
    <mergeCell ref="C14:G14"/>
    <mergeCell ref="H14:K14"/>
  </mergeCells>
  <printOptions/>
  <pageMargins left="0.64" right="0.18" top="0.63" bottom="0.53" header="0.26" footer="0.2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9.125" style="38" customWidth="1"/>
    <col min="2" max="2" width="7.25390625" style="38" customWidth="1"/>
    <col min="3" max="3" width="20.375" style="38" customWidth="1"/>
    <col min="4" max="4" width="7.125" style="38" customWidth="1"/>
    <col min="5" max="5" width="4.875" style="38" customWidth="1"/>
    <col min="6" max="6" width="6.25390625" style="38" customWidth="1"/>
    <col min="7" max="7" width="20.75390625" style="38" customWidth="1"/>
    <col min="8" max="8" width="7.375" style="38" customWidth="1"/>
    <col min="9" max="9" width="5.00390625" style="38" customWidth="1"/>
    <col min="10" max="10" width="6.25390625" style="38" customWidth="1"/>
    <col min="11" max="16384" width="9.125" style="38" customWidth="1"/>
  </cols>
  <sheetData>
    <row r="1" ht="15.75">
      <c r="B1" s="148" t="s">
        <v>466</v>
      </c>
    </row>
    <row r="2" spans="1:10" ht="12" customHeight="1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3.5" thickTop="1">
      <c r="A3" s="507" t="s">
        <v>72</v>
      </c>
      <c r="B3" s="507"/>
      <c r="C3" s="509" t="s">
        <v>467</v>
      </c>
      <c r="D3" s="509"/>
      <c r="E3" s="510" t="s">
        <v>379</v>
      </c>
      <c r="F3" s="511"/>
      <c r="G3" s="495" t="s">
        <v>467</v>
      </c>
      <c r="H3" s="496"/>
      <c r="I3" s="498" t="s">
        <v>379</v>
      </c>
      <c r="J3" s="498"/>
    </row>
    <row r="4" spans="1:10" ht="12.75">
      <c r="A4" s="508"/>
      <c r="B4" s="508"/>
      <c r="C4" s="40" t="s">
        <v>587</v>
      </c>
      <c r="D4" s="499" t="s">
        <v>487</v>
      </c>
      <c r="E4" s="500"/>
      <c r="F4" s="501"/>
      <c r="G4" s="150" t="s">
        <v>588</v>
      </c>
      <c r="H4" s="499" t="s">
        <v>468</v>
      </c>
      <c r="I4" s="500"/>
      <c r="J4" s="501"/>
    </row>
    <row r="5" spans="1:10" ht="12.75">
      <c r="A5" s="508"/>
      <c r="B5" s="508"/>
      <c r="C5" s="502" t="s">
        <v>469</v>
      </c>
      <c r="D5" s="503"/>
      <c r="E5" s="151">
        <v>28</v>
      </c>
      <c r="F5" s="151">
        <v>164</v>
      </c>
      <c r="G5" s="504" t="s">
        <v>469</v>
      </c>
      <c r="H5" s="505"/>
      <c r="I5" s="151">
        <v>28</v>
      </c>
      <c r="J5" s="152">
        <v>164</v>
      </c>
    </row>
    <row r="6" spans="1:10" ht="28.5" customHeight="1">
      <c r="A6" s="508"/>
      <c r="B6" s="508"/>
      <c r="C6" s="144" t="s">
        <v>470</v>
      </c>
      <c r="D6" s="144" t="s">
        <v>471</v>
      </c>
      <c r="E6" s="153" t="s">
        <v>472</v>
      </c>
      <c r="F6" s="154" t="s">
        <v>473</v>
      </c>
      <c r="G6" s="155" t="s">
        <v>470</v>
      </c>
      <c r="H6" s="144" t="s">
        <v>471</v>
      </c>
      <c r="I6" s="153" t="s">
        <v>472</v>
      </c>
      <c r="J6" s="144" t="s">
        <v>473</v>
      </c>
    </row>
    <row r="7" spans="1:10" ht="12.75">
      <c r="A7" s="497" t="s">
        <v>9</v>
      </c>
      <c r="B7" s="497"/>
      <c r="C7" s="156" t="s">
        <v>474</v>
      </c>
      <c r="D7" s="157">
        <v>11</v>
      </c>
      <c r="E7" s="157"/>
      <c r="F7" s="143">
        <f>IF(E7&gt;0,D7*E7,D7)</f>
        <v>11</v>
      </c>
      <c r="G7" s="156" t="s">
        <v>474</v>
      </c>
      <c r="H7" s="157">
        <v>11</v>
      </c>
      <c r="I7" s="157"/>
      <c r="J7" s="157">
        <v>11</v>
      </c>
    </row>
    <row r="8" spans="1:10" ht="25.5">
      <c r="A8" s="497" t="s">
        <v>475</v>
      </c>
      <c r="B8" s="497"/>
      <c r="C8" s="158" t="s">
        <v>378</v>
      </c>
      <c r="D8" s="494">
        <v>26</v>
      </c>
      <c r="E8" s="494"/>
      <c r="F8" s="512">
        <f>IF(E8&gt;0,D8*E8,D8)</f>
        <v>26</v>
      </c>
      <c r="G8" s="158" t="s">
        <v>555</v>
      </c>
      <c r="H8" s="494">
        <v>26</v>
      </c>
      <c r="I8" s="494"/>
      <c r="J8" s="494">
        <v>26</v>
      </c>
    </row>
    <row r="9" spans="1:10" ht="10.5" customHeight="1">
      <c r="A9" s="497" t="s">
        <v>11</v>
      </c>
      <c r="B9" s="497"/>
      <c r="C9" s="156"/>
      <c r="D9" s="494"/>
      <c r="E9" s="494"/>
      <c r="F9" s="512">
        <f>IF(E9&gt;0,D9*E9,D9)</f>
        <v>0</v>
      </c>
      <c r="G9" s="156"/>
      <c r="H9" s="494"/>
      <c r="I9" s="494"/>
      <c r="J9" s="494"/>
    </row>
    <row r="10" spans="1:10" ht="12.75">
      <c r="A10" s="497" t="s">
        <v>12</v>
      </c>
      <c r="B10" s="497"/>
      <c r="C10" s="156" t="s">
        <v>554</v>
      </c>
      <c r="D10" s="157">
        <v>4</v>
      </c>
      <c r="E10" s="157"/>
      <c r="F10" s="143">
        <f aca="true" t="shared" si="0" ref="F10:F18">SUM(D10:E10)</f>
        <v>4</v>
      </c>
      <c r="G10" s="156" t="s">
        <v>554</v>
      </c>
      <c r="H10" s="157">
        <v>4</v>
      </c>
      <c r="I10" s="157"/>
      <c r="J10" s="157">
        <v>4</v>
      </c>
    </row>
    <row r="11" spans="1:10" ht="12.75">
      <c r="A11" s="497" t="s">
        <v>16</v>
      </c>
      <c r="B11" s="497"/>
      <c r="C11" s="156" t="s">
        <v>465</v>
      </c>
      <c r="D11" s="157">
        <v>13</v>
      </c>
      <c r="E11" s="157"/>
      <c r="F11" s="143">
        <f t="shared" si="0"/>
        <v>13</v>
      </c>
      <c r="G11" s="156" t="s">
        <v>465</v>
      </c>
      <c r="H11" s="157">
        <v>13</v>
      </c>
      <c r="I11" s="157"/>
      <c r="J11" s="157">
        <v>13</v>
      </c>
    </row>
    <row r="12" spans="1:10" ht="12.75">
      <c r="A12" s="497" t="s">
        <v>17</v>
      </c>
      <c r="B12" s="497"/>
      <c r="C12" s="156" t="s">
        <v>485</v>
      </c>
      <c r="D12" s="157">
        <v>7</v>
      </c>
      <c r="E12" s="157"/>
      <c r="F12" s="143">
        <f t="shared" si="0"/>
        <v>7</v>
      </c>
      <c r="G12" s="156" t="s">
        <v>485</v>
      </c>
      <c r="H12" s="157">
        <v>7</v>
      </c>
      <c r="I12" s="157"/>
      <c r="J12" s="157">
        <v>7</v>
      </c>
    </row>
    <row r="13" spans="1:10" ht="12.75">
      <c r="A13" s="497" t="s">
        <v>18</v>
      </c>
      <c r="B13" s="159" t="s">
        <v>19</v>
      </c>
      <c r="C13" s="156"/>
      <c r="D13" s="494">
        <v>14</v>
      </c>
      <c r="E13" s="494"/>
      <c r="F13" s="506">
        <f t="shared" si="0"/>
        <v>14</v>
      </c>
      <c r="G13" s="156" t="s">
        <v>457</v>
      </c>
      <c r="H13" s="494">
        <v>14</v>
      </c>
      <c r="I13" s="494"/>
      <c r="J13" s="494">
        <v>14</v>
      </c>
    </row>
    <row r="14" spans="1:10" ht="12.75">
      <c r="A14" s="497"/>
      <c r="B14" s="159" t="s">
        <v>20</v>
      </c>
      <c r="C14" s="156" t="s">
        <v>486</v>
      </c>
      <c r="D14" s="494"/>
      <c r="E14" s="494"/>
      <c r="F14" s="506">
        <f t="shared" si="0"/>
        <v>0</v>
      </c>
      <c r="G14" s="156" t="s">
        <v>457</v>
      </c>
      <c r="H14" s="494"/>
      <c r="I14" s="494"/>
      <c r="J14" s="494"/>
    </row>
    <row r="15" spans="1:10" ht="12.75">
      <c r="A15" s="497" t="s">
        <v>21</v>
      </c>
      <c r="B15" s="159" t="s">
        <v>476</v>
      </c>
      <c r="C15" s="160" t="s">
        <v>477</v>
      </c>
      <c r="D15" s="494">
        <v>18</v>
      </c>
      <c r="E15" s="494"/>
      <c r="F15" s="506">
        <v>18</v>
      </c>
      <c r="G15" s="156" t="s">
        <v>556</v>
      </c>
      <c r="H15" s="494">
        <v>18</v>
      </c>
      <c r="I15" s="494"/>
      <c r="J15" s="494">
        <v>18</v>
      </c>
    </row>
    <row r="16" spans="1:10" ht="12.75">
      <c r="A16" s="497"/>
      <c r="B16" s="159" t="s">
        <v>478</v>
      </c>
      <c r="C16" s="160"/>
      <c r="D16" s="494"/>
      <c r="E16" s="494"/>
      <c r="F16" s="506">
        <f t="shared" si="0"/>
        <v>0</v>
      </c>
      <c r="G16" s="156"/>
      <c r="H16" s="494"/>
      <c r="I16" s="494"/>
      <c r="J16" s="494"/>
    </row>
    <row r="17" spans="1:10" ht="12.75">
      <c r="A17" s="497" t="s">
        <v>479</v>
      </c>
      <c r="B17" s="497"/>
      <c r="C17" s="156" t="s">
        <v>480</v>
      </c>
      <c r="D17" s="157">
        <v>4</v>
      </c>
      <c r="E17" s="157"/>
      <c r="F17" s="143">
        <f t="shared" si="0"/>
        <v>4</v>
      </c>
      <c r="G17" s="156" t="s">
        <v>480</v>
      </c>
      <c r="H17" s="157">
        <v>4</v>
      </c>
      <c r="I17" s="157"/>
      <c r="J17" s="157">
        <v>4</v>
      </c>
    </row>
    <row r="18" spans="1:10" ht="11.25" customHeight="1">
      <c r="A18" s="497" t="s">
        <v>481</v>
      </c>
      <c r="B18" s="497"/>
      <c r="C18" s="156" t="s">
        <v>460</v>
      </c>
      <c r="D18" s="157">
        <v>3</v>
      </c>
      <c r="E18" s="157"/>
      <c r="F18" s="143">
        <f t="shared" si="0"/>
        <v>3</v>
      </c>
      <c r="G18" s="156" t="s">
        <v>460</v>
      </c>
      <c r="H18" s="157">
        <v>3</v>
      </c>
      <c r="I18" s="157"/>
      <c r="J18" s="157">
        <v>3</v>
      </c>
    </row>
    <row r="19" spans="1:10" ht="15">
      <c r="A19" s="250"/>
      <c r="B19" s="250"/>
      <c r="C19" s="161" t="s">
        <v>482</v>
      </c>
      <c r="D19" s="513">
        <f>SUM(F7:F18)</f>
        <v>100</v>
      </c>
      <c r="E19" s="513"/>
      <c r="F19" s="514"/>
      <c r="G19" s="162" t="s">
        <v>482</v>
      </c>
      <c r="H19" s="513">
        <v>100</v>
      </c>
      <c r="I19" s="513"/>
      <c r="J19" s="513"/>
    </row>
    <row r="20" spans="1:10" ht="15.75" thickBot="1">
      <c r="A20" s="515"/>
      <c r="B20" s="515"/>
      <c r="C20" s="163" t="s">
        <v>73</v>
      </c>
      <c r="D20" s="516">
        <v>0</v>
      </c>
      <c r="E20" s="516"/>
      <c r="F20" s="517"/>
      <c r="G20" s="164" t="s">
        <v>73</v>
      </c>
      <c r="H20" s="516">
        <v>0</v>
      </c>
      <c r="I20" s="516"/>
      <c r="J20" s="516"/>
    </row>
    <row r="21" spans="1:10" ht="13.5" thickTop="1">
      <c r="A21" s="518" t="s">
        <v>72</v>
      </c>
      <c r="B21" s="519"/>
      <c r="C21" s="509" t="s">
        <v>467</v>
      </c>
      <c r="D21" s="509"/>
      <c r="E21" s="510"/>
      <c r="F21" s="521"/>
      <c r="G21" s="522" t="s">
        <v>467</v>
      </c>
      <c r="H21" s="496"/>
      <c r="I21" s="498"/>
      <c r="J21" s="498"/>
    </row>
    <row r="22" spans="1:10" ht="12.75">
      <c r="A22" s="520"/>
      <c r="B22" s="508"/>
      <c r="C22" s="40" t="s">
        <v>483</v>
      </c>
      <c r="D22" s="499" t="s">
        <v>484</v>
      </c>
      <c r="E22" s="500"/>
      <c r="F22" s="501"/>
      <c r="G22" s="165" t="s">
        <v>483</v>
      </c>
      <c r="H22" s="499" t="s">
        <v>484</v>
      </c>
      <c r="I22" s="499"/>
      <c r="J22" s="499"/>
    </row>
    <row r="23" spans="1:10" ht="12.75">
      <c r="A23" s="520"/>
      <c r="B23" s="508"/>
      <c r="C23" s="502" t="s">
        <v>469</v>
      </c>
      <c r="D23" s="503"/>
      <c r="E23" s="151"/>
      <c r="F23" s="166"/>
      <c r="G23" s="505" t="s">
        <v>469</v>
      </c>
      <c r="H23" s="503"/>
      <c r="I23" s="151"/>
      <c r="J23" s="152"/>
    </row>
    <row r="24" spans="1:10" ht="36">
      <c r="A24" s="520"/>
      <c r="B24" s="508"/>
      <c r="C24" s="144" t="s">
        <v>470</v>
      </c>
      <c r="D24" s="144" t="s">
        <v>471</v>
      </c>
      <c r="E24" s="145" t="s">
        <v>472</v>
      </c>
      <c r="F24" s="167" t="s">
        <v>473</v>
      </c>
      <c r="G24" s="168" t="s">
        <v>470</v>
      </c>
      <c r="H24" s="144" t="s">
        <v>471</v>
      </c>
      <c r="I24" s="145" t="s">
        <v>472</v>
      </c>
      <c r="J24" s="144" t="s">
        <v>473</v>
      </c>
    </row>
    <row r="25" spans="1:10" ht="12.75">
      <c r="A25" s="523" t="s">
        <v>9</v>
      </c>
      <c r="B25" s="497"/>
      <c r="C25" s="156"/>
      <c r="D25" s="157"/>
      <c r="E25" s="157"/>
      <c r="F25" s="169"/>
      <c r="G25" s="170"/>
      <c r="H25" s="157"/>
      <c r="I25" s="157"/>
      <c r="J25" s="39"/>
    </row>
    <row r="26" spans="1:10" ht="12.75">
      <c r="A26" s="523" t="s">
        <v>475</v>
      </c>
      <c r="B26" s="497"/>
      <c r="C26" s="158"/>
      <c r="D26" s="494"/>
      <c r="E26" s="494"/>
      <c r="F26" s="526"/>
      <c r="G26" s="171"/>
      <c r="H26" s="494"/>
      <c r="I26" s="494"/>
      <c r="J26" s="525"/>
    </row>
    <row r="27" spans="1:10" ht="12.75">
      <c r="A27" s="523" t="s">
        <v>11</v>
      </c>
      <c r="B27" s="497"/>
      <c r="C27" s="156"/>
      <c r="D27" s="494"/>
      <c r="E27" s="494"/>
      <c r="F27" s="526"/>
      <c r="G27" s="170"/>
      <c r="H27" s="494"/>
      <c r="I27" s="494"/>
      <c r="J27" s="525"/>
    </row>
    <row r="28" spans="1:10" ht="12.75">
      <c r="A28" s="523" t="s">
        <v>12</v>
      </c>
      <c r="B28" s="497"/>
      <c r="C28" s="156"/>
      <c r="D28" s="157"/>
      <c r="E28" s="157"/>
      <c r="F28" s="169"/>
      <c r="G28" s="170"/>
      <c r="H28" s="157"/>
      <c r="I28" s="157"/>
      <c r="J28" s="39"/>
    </row>
    <row r="29" spans="1:10" ht="9.75" customHeight="1">
      <c r="A29" s="523" t="s">
        <v>16</v>
      </c>
      <c r="B29" s="497"/>
      <c r="C29" s="156"/>
      <c r="D29" s="157"/>
      <c r="E29" s="157"/>
      <c r="F29" s="169"/>
      <c r="G29" s="170"/>
      <c r="H29" s="157"/>
      <c r="I29" s="157"/>
      <c r="J29" s="39"/>
    </row>
    <row r="30" spans="1:10" ht="10.5" customHeight="1">
      <c r="A30" s="523" t="s">
        <v>17</v>
      </c>
      <c r="B30" s="497"/>
      <c r="C30" s="156"/>
      <c r="D30" s="157"/>
      <c r="E30" s="157"/>
      <c r="F30" s="169"/>
      <c r="G30" s="170"/>
      <c r="H30" s="157"/>
      <c r="I30" s="157"/>
      <c r="J30" s="39"/>
    </row>
    <row r="31" spans="1:10" ht="12.75">
      <c r="A31" s="523" t="s">
        <v>18</v>
      </c>
      <c r="B31" s="159" t="s">
        <v>19</v>
      </c>
      <c r="C31" s="156"/>
      <c r="D31" s="494"/>
      <c r="E31" s="494"/>
      <c r="F31" s="524"/>
      <c r="G31" s="170"/>
      <c r="H31" s="494"/>
      <c r="I31" s="494"/>
      <c r="J31" s="374"/>
    </row>
    <row r="32" spans="1:10" ht="12.75">
      <c r="A32" s="523"/>
      <c r="B32" s="159" t="s">
        <v>20</v>
      </c>
      <c r="C32" s="156"/>
      <c r="D32" s="494"/>
      <c r="E32" s="494"/>
      <c r="F32" s="524"/>
      <c r="G32" s="170"/>
      <c r="H32" s="494"/>
      <c r="I32" s="494"/>
      <c r="J32" s="374"/>
    </row>
    <row r="33" spans="1:10" ht="12.75">
      <c r="A33" s="523" t="s">
        <v>21</v>
      </c>
      <c r="B33" s="159" t="s">
        <v>476</v>
      </c>
      <c r="C33" s="156"/>
      <c r="D33" s="494"/>
      <c r="E33" s="494"/>
      <c r="F33" s="524"/>
      <c r="G33" s="170"/>
      <c r="H33" s="494"/>
      <c r="I33" s="494"/>
      <c r="J33" s="374"/>
    </row>
    <row r="34" spans="1:10" ht="12.75">
      <c r="A34" s="523"/>
      <c r="B34" s="159" t="s">
        <v>478</v>
      </c>
      <c r="C34" s="156"/>
      <c r="D34" s="494"/>
      <c r="E34" s="494"/>
      <c r="F34" s="524"/>
      <c r="G34" s="170"/>
      <c r="H34" s="494"/>
      <c r="I34" s="494"/>
      <c r="J34" s="374"/>
    </row>
    <row r="35" spans="1:10" ht="12.75">
      <c r="A35" s="523" t="s">
        <v>479</v>
      </c>
      <c r="B35" s="497"/>
      <c r="C35" s="156"/>
      <c r="D35" s="157"/>
      <c r="E35" s="157"/>
      <c r="F35" s="169"/>
      <c r="G35" s="170"/>
      <c r="H35" s="157"/>
      <c r="I35" s="157"/>
      <c r="J35" s="39"/>
    </row>
    <row r="36" spans="1:10" ht="12.75">
      <c r="A36" s="523" t="s">
        <v>481</v>
      </c>
      <c r="B36" s="497"/>
      <c r="C36" s="156"/>
      <c r="D36" s="157"/>
      <c r="E36" s="157"/>
      <c r="F36" s="169"/>
      <c r="G36" s="170"/>
      <c r="H36" s="157"/>
      <c r="I36" s="157"/>
      <c r="J36" s="39"/>
    </row>
    <row r="37" spans="1:10" ht="10.5" customHeight="1">
      <c r="A37" s="528"/>
      <c r="B37" s="250"/>
      <c r="C37" s="161" t="s">
        <v>482</v>
      </c>
      <c r="D37" s="513"/>
      <c r="E37" s="513"/>
      <c r="F37" s="529"/>
      <c r="G37" s="172" t="s">
        <v>482</v>
      </c>
      <c r="H37" s="513"/>
      <c r="I37" s="513"/>
      <c r="J37" s="513"/>
    </row>
    <row r="38" spans="1:10" ht="15.75" thickBot="1">
      <c r="A38" s="531"/>
      <c r="B38" s="515"/>
      <c r="C38" s="163" t="s">
        <v>73</v>
      </c>
      <c r="D38" s="516"/>
      <c r="E38" s="516"/>
      <c r="F38" s="517"/>
      <c r="G38" s="173" t="s">
        <v>73</v>
      </c>
      <c r="H38" s="516"/>
      <c r="I38" s="516"/>
      <c r="J38" s="516"/>
    </row>
    <row r="39" spans="1:10" ht="13.5" thickTop="1">
      <c r="A39" s="518" t="s">
        <v>72</v>
      </c>
      <c r="B39" s="519"/>
      <c r="C39" s="509" t="s">
        <v>467</v>
      </c>
      <c r="D39" s="509"/>
      <c r="E39" s="510"/>
      <c r="F39" s="521"/>
      <c r="G39" s="527" t="s">
        <v>467</v>
      </c>
      <c r="H39" s="509"/>
      <c r="I39" s="510"/>
      <c r="J39" s="510"/>
    </row>
    <row r="40" spans="1:10" ht="12.75">
      <c r="A40" s="520"/>
      <c r="B40" s="508"/>
      <c r="C40" s="40" t="s">
        <v>483</v>
      </c>
      <c r="D40" s="499" t="s">
        <v>484</v>
      </c>
      <c r="E40" s="499"/>
      <c r="F40" s="530"/>
      <c r="G40" s="165" t="s">
        <v>483</v>
      </c>
      <c r="H40" s="499" t="s">
        <v>484</v>
      </c>
      <c r="I40" s="499"/>
      <c r="J40" s="499"/>
    </row>
    <row r="41" spans="1:10" ht="12.75">
      <c r="A41" s="520"/>
      <c r="B41" s="508"/>
      <c r="C41" s="502" t="s">
        <v>469</v>
      </c>
      <c r="D41" s="503"/>
      <c r="E41" s="151"/>
      <c r="F41" s="166"/>
      <c r="G41" s="505" t="s">
        <v>469</v>
      </c>
      <c r="H41" s="503"/>
      <c r="I41" s="151"/>
      <c r="J41" s="152"/>
    </row>
    <row r="42" spans="1:10" ht="36">
      <c r="A42" s="520"/>
      <c r="B42" s="508"/>
      <c r="C42" s="144" t="s">
        <v>470</v>
      </c>
      <c r="D42" s="144" t="s">
        <v>471</v>
      </c>
      <c r="E42" s="145" t="s">
        <v>472</v>
      </c>
      <c r="F42" s="167" t="s">
        <v>473</v>
      </c>
      <c r="G42" s="168" t="s">
        <v>470</v>
      </c>
      <c r="H42" s="144" t="s">
        <v>471</v>
      </c>
      <c r="I42" s="145" t="s">
        <v>472</v>
      </c>
      <c r="J42" s="144" t="s">
        <v>473</v>
      </c>
    </row>
    <row r="43" spans="1:10" ht="12.75">
      <c r="A43" s="523" t="s">
        <v>9</v>
      </c>
      <c r="B43" s="497"/>
      <c r="C43" s="156"/>
      <c r="D43" s="157"/>
      <c r="E43" s="157"/>
      <c r="F43" s="169"/>
      <c r="G43" s="156"/>
      <c r="H43" s="157"/>
      <c r="I43" s="157"/>
      <c r="J43" s="39"/>
    </row>
    <row r="44" spans="1:10" ht="12.75">
      <c r="A44" s="523" t="s">
        <v>475</v>
      </c>
      <c r="B44" s="497"/>
      <c r="C44" s="158"/>
      <c r="D44" s="494"/>
      <c r="E44" s="494"/>
      <c r="F44" s="526"/>
      <c r="G44" s="158"/>
      <c r="H44" s="494"/>
      <c r="I44" s="494"/>
      <c r="J44" s="525"/>
    </row>
    <row r="45" spans="1:10" ht="12.75">
      <c r="A45" s="523" t="s">
        <v>11</v>
      </c>
      <c r="B45" s="497"/>
      <c r="C45" s="156"/>
      <c r="D45" s="494"/>
      <c r="E45" s="494"/>
      <c r="F45" s="526"/>
      <c r="G45" s="156"/>
      <c r="H45" s="494"/>
      <c r="I45" s="494"/>
      <c r="J45" s="525"/>
    </row>
    <row r="46" spans="1:10" ht="12.75">
      <c r="A46" s="523" t="s">
        <v>12</v>
      </c>
      <c r="B46" s="497"/>
      <c r="C46" s="156"/>
      <c r="D46" s="157"/>
      <c r="E46" s="157"/>
      <c r="F46" s="169"/>
      <c r="G46" s="156"/>
      <c r="H46" s="157"/>
      <c r="I46" s="157"/>
      <c r="J46" s="39"/>
    </row>
    <row r="47" spans="1:10" ht="12.75">
      <c r="A47" s="523" t="s">
        <v>16</v>
      </c>
      <c r="B47" s="497"/>
      <c r="C47" s="156"/>
      <c r="D47" s="157"/>
      <c r="E47" s="157"/>
      <c r="F47" s="169"/>
      <c r="G47" s="156"/>
      <c r="H47" s="157"/>
      <c r="I47" s="157"/>
      <c r="J47" s="39"/>
    </row>
    <row r="48" spans="1:10" ht="12.75">
      <c r="A48" s="523" t="s">
        <v>17</v>
      </c>
      <c r="B48" s="497"/>
      <c r="C48" s="156"/>
      <c r="D48" s="157"/>
      <c r="E48" s="157"/>
      <c r="F48" s="169"/>
      <c r="G48" s="156"/>
      <c r="H48" s="157"/>
      <c r="I48" s="157"/>
      <c r="J48" s="39"/>
    </row>
    <row r="49" spans="1:10" ht="12.75">
      <c r="A49" s="523" t="s">
        <v>18</v>
      </c>
      <c r="B49" s="159" t="s">
        <v>19</v>
      </c>
      <c r="C49" s="156"/>
      <c r="D49" s="494"/>
      <c r="E49" s="494"/>
      <c r="F49" s="524"/>
      <c r="G49" s="156"/>
      <c r="H49" s="494"/>
      <c r="I49" s="494"/>
      <c r="J49" s="374"/>
    </row>
    <row r="50" spans="1:10" ht="12.75">
      <c r="A50" s="523"/>
      <c r="B50" s="159" t="s">
        <v>20</v>
      </c>
      <c r="C50" s="156"/>
      <c r="D50" s="494"/>
      <c r="E50" s="494"/>
      <c r="F50" s="524"/>
      <c r="G50" s="156"/>
      <c r="H50" s="494"/>
      <c r="I50" s="494"/>
      <c r="J50" s="374"/>
    </row>
    <row r="51" spans="1:10" ht="12.75">
      <c r="A51" s="523" t="s">
        <v>21</v>
      </c>
      <c r="B51" s="159" t="s">
        <v>476</v>
      </c>
      <c r="C51" s="156"/>
      <c r="D51" s="494"/>
      <c r="E51" s="494"/>
      <c r="F51" s="524"/>
      <c r="G51" s="156"/>
      <c r="H51" s="494"/>
      <c r="I51" s="494"/>
      <c r="J51" s="374"/>
    </row>
    <row r="52" spans="1:10" ht="12.75">
      <c r="A52" s="523"/>
      <c r="B52" s="159" t="s">
        <v>478</v>
      </c>
      <c r="C52" s="156"/>
      <c r="D52" s="494"/>
      <c r="E52" s="494"/>
      <c r="F52" s="524"/>
      <c r="G52" s="156"/>
      <c r="H52" s="494"/>
      <c r="I52" s="494"/>
      <c r="J52" s="374"/>
    </row>
    <row r="53" spans="1:10" ht="12.75">
      <c r="A53" s="523" t="s">
        <v>479</v>
      </c>
      <c r="B53" s="497"/>
      <c r="C53" s="156"/>
      <c r="D53" s="157"/>
      <c r="E53" s="157"/>
      <c r="F53" s="169"/>
      <c r="G53" s="156"/>
      <c r="H53" s="157"/>
      <c r="I53" s="157"/>
      <c r="J53" s="39"/>
    </row>
    <row r="54" spans="1:10" ht="9.75" customHeight="1">
      <c r="A54" s="523" t="s">
        <v>481</v>
      </c>
      <c r="B54" s="497"/>
      <c r="C54" s="156"/>
      <c r="D54" s="157"/>
      <c r="E54" s="157"/>
      <c r="F54" s="169"/>
      <c r="G54" s="156"/>
      <c r="H54" s="157"/>
      <c r="I54" s="157"/>
      <c r="J54" s="39"/>
    </row>
    <row r="55" spans="1:10" ht="15">
      <c r="A55" s="528"/>
      <c r="B55" s="250"/>
      <c r="C55" s="161" t="s">
        <v>482</v>
      </c>
      <c r="D55" s="513"/>
      <c r="E55" s="513"/>
      <c r="F55" s="529"/>
      <c r="G55" s="172" t="s">
        <v>482</v>
      </c>
      <c r="H55" s="513"/>
      <c r="I55" s="513"/>
      <c r="J55" s="513"/>
    </row>
    <row r="56" spans="1:10" ht="15.75" thickBot="1">
      <c r="A56" s="531"/>
      <c r="B56" s="515"/>
      <c r="C56" s="163" t="s">
        <v>73</v>
      </c>
      <c r="D56" s="516"/>
      <c r="E56" s="516"/>
      <c r="F56" s="517"/>
      <c r="G56" s="173" t="s">
        <v>73</v>
      </c>
      <c r="H56" s="516"/>
      <c r="I56" s="516"/>
      <c r="J56" s="516"/>
    </row>
    <row r="57" ht="13.5" thickTop="1"/>
  </sheetData>
  <sheetProtection formatCells="0"/>
  <mergeCells count="129">
    <mergeCell ref="A56:B56"/>
    <mergeCell ref="D56:F56"/>
    <mergeCell ref="H56:J56"/>
    <mergeCell ref="J51:J52"/>
    <mergeCell ref="A49:A50"/>
    <mergeCell ref="D49:D50"/>
    <mergeCell ref="A53:B53"/>
    <mergeCell ref="A54:B54"/>
    <mergeCell ref="A55:B55"/>
    <mergeCell ref="D55:F55"/>
    <mergeCell ref="H55:J55"/>
    <mergeCell ref="A51:A52"/>
    <mergeCell ref="D51:D52"/>
    <mergeCell ref="E51:E52"/>
    <mergeCell ref="F51:F52"/>
    <mergeCell ref="H51:H52"/>
    <mergeCell ref="I51:I52"/>
    <mergeCell ref="F49:F50"/>
    <mergeCell ref="H49:H50"/>
    <mergeCell ref="I49:I50"/>
    <mergeCell ref="I44:I45"/>
    <mergeCell ref="J44:J45"/>
    <mergeCell ref="J49:J50"/>
    <mergeCell ref="F44:F45"/>
    <mergeCell ref="H44:H45"/>
    <mergeCell ref="A46:B46"/>
    <mergeCell ref="A47:B47"/>
    <mergeCell ref="A48:B48"/>
    <mergeCell ref="A43:B43"/>
    <mergeCell ref="A44:B44"/>
    <mergeCell ref="E49:E50"/>
    <mergeCell ref="D44:D45"/>
    <mergeCell ref="E44:E45"/>
    <mergeCell ref="A45:B45"/>
    <mergeCell ref="I39:J39"/>
    <mergeCell ref="D40:F40"/>
    <mergeCell ref="H40:J40"/>
    <mergeCell ref="C41:D41"/>
    <mergeCell ref="G41:H41"/>
    <mergeCell ref="A38:B38"/>
    <mergeCell ref="D38:F38"/>
    <mergeCell ref="H38:J38"/>
    <mergeCell ref="A39:B42"/>
    <mergeCell ref="C39:D39"/>
    <mergeCell ref="E39:F39"/>
    <mergeCell ref="G39:H39"/>
    <mergeCell ref="J33:J34"/>
    <mergeCell ref="A31:A32"/>
    <mergeCell ref="D31:D32"/>
    <mergeCell ref="A35:B35"/>
    <mergeCell ref="A36:B36"/>
    <mergeCell ref="A37:B37"/>
    <mergeCell ref="D37:F37"/>
    <mergeCell ref="H37:J37"/>
    <mergeCell ref="A33:A34"/>
    <mergeCell ref="D33:D34"/>
    <mergeCell ref="E33:E34"/>
    <mergeCell ref="F33:F34"/>
    <mergeCell ref="H33:H34"/>
    <mergeCell ref="I33:I34"/>
    <mergeCell ref="F31:F32"/>
    <mergeCell ref="H31:H32"/>
    <mergeCell ref="I31:I32"/>
    <mergeCell ref="I26:I27"/>
    <mergeCell ref="J26:J27"/>
    <mergeCell ref="J31:J32"/>
    <mergeCell ref="F26:F27"/>
    <mergeCell ref="H26:H27"/>
    <mergeCell ref="A28:B28"/>
    <mergeCell ref="A29:B29"/>
    <mergeCell ref="A30:B30"/>
    <mergeCell ref="A25:B25"/>
    <mergeCell ref="A26:B26"/>
    <mergeCell ref="E31:E32"/>
    <mergeCell ref="D26:D27"/>
    <mergeCell ref="E26:E27"/>
    <mergeCell ref="A21:B24"/>
    <mergeCell ref="C21:D21"/>
    <mergeCell ref="E21:F21"/>
    <mergeCell ref="G21:H21"/>
    <mergeCell ref="A27:B27"/>
    <mergeCell ref="I21:J21"/>
    <mergeCell ref="D22:F22"/>
    <mergeCell ref="H22:J22"/>
    <mergeCell ref="C23:D23"/>
    <mergeCell ref="G23:H23"/>
    <mergeCell ref="A19:B19"/>
    <mergeCell ref="D19:F19"/>
    <mergeCell ref="H19:J19"/>
    <mergeCell ref="A20:B20"/>
    <mergeCell ref="D20:F20"/>
    <mergeCell ref="H20:J20"/>
    <mergeCell ref="I15:I16"/>
    <mergeCell ref="J15:J16"/>
    <mergeCell ref="A13:A14"/>
    <mergeCell ref="D13:D14"/>
    <mergeCell ref="A17:B17"/>
    <mergeCell ref="A18:B18"/>
    <mergeCell ref="H13:H14"/>
    <mergeCell ref="I13:I14"/>
    <mergeCell ref="I8:I9"/>
    <mergeCell ref="J8:J9"/>
    <mergeCell ref="J13:J14"/>
    <mergeCell ref="A15:A16"/>
    <mergeCell ref="D15:D16"/>
    <mergeCell ref="E15:E16"/>
    <mergeCell ref="F15:F16"/>
    <mergeCell ref="H15:H16"/>
    <mergeCell ref="A11:B11"/>
    <mergeCell ref="A12:B12"/>
    <mergeCell ref="E8:E9"/>
    <mergeCell ref="A7:B7"/>
    <mergeCell ref="A8:B8"/>
    <mergeCell ref="E13:E14"/>
    <mergeCell ref="F13:F14"/>
    <mergeCell ref="A3:B6"/>
    <mergeCell ref="C3:D3"/>
    <mergeCell ref="E3:F3"/>
    <mergeCell ref="F8:F9"/>
    <mergeCell ref="H8:H9"/>
    <mergeCell ref="G3:H3"/>
    <mergeCell ref="A9:B9"/>
    <mergeCell ref="A10:B10"/>
    <mergeCell ref="I3:J3"/>
    <mergeCell ref="D4:F4"/>
    <mergeCell ref="H4:J4"/>
    <mergeCell ref="C5:D5"/>
    <mergeCell ref="G5:H5"/>
    <mergeCell ref="D8:D9"/>
  </mergeCells>
  <printOptions/>
  <pageMargins left="0.5905511811023623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zoomScale="109" zoomScaleNormal="109" zoomScalePageLayoutView="0" workbookViewId="0" topLeftCell="A1">
      <selection activeCell="E10" sqref="E10"/>
    </sheetView>
  </sheetViews>
  <sheetFormatPr defaultColWidth="9.00390625" defaultRowHeight="12.75"/>
  <cols>
    <col min="1" max="1" width="3.75390625" style="0" customWidth="1"/>
    <col min="2" max="2" width="5.375" style="0" customWidth="1"/>
    <col min="3" max="3" width="19.125" style="0" customWidth="1"/>
    <col min="4" max="4" width="16.75390625" style="0" customWidth="1"/>
    <col min="5" max="5" width="22.625" style="0" customWidth="1"/>
    <col min="6" max="6" width="5.625" style="0" customWidth="1"/>
    <col min="7" max="7" width="6.25390625" style="0" customWidth="1"/>
    <col min="8" max="8" width="6.375" style="0" customWidth="1"/>
    <col min="9" max="9" width="5.125" style="0" customWidth="1"/>
    <col min="10" max="10" width="6.875" style="0" customWidth="1"/>
  </cols>
  <sheetData>
    <row r="1" spans="1:10" ht="23.25" customHeight="1">
      <c r="A1" s="590" t="s">
        <v>53</v>
      </c>
      <c r="B1" s="591"/>
      <c r="C1" s="591"/>
      <c r="D1" s="591"/>
      <c r="E1" s="591"/>
      <c r="F1" s="591"/>
      <c r="G1" s="591"/>
      <c r="H1" s="591"/>
      <c r="I1" s="591"/>
      <c r="J1" s="591"/>
    </row>
    <row r="2" spans="1:10" ht="14.25" customHeight="1">
      <c r="A2" s="566" t="s">
        <v>514</v>
      </c>
      <c r="B2" s="567"/>
      <c r="C2" s="567"/>
      <c r="D2" s="567"/>
      <c r="E2" s="567"/>
      <c r="F2" s="567"/>
      <c r="G2" s="567"/>
      <c r="H2" s="567"/>
      <c r="I2" s="567"/>
      <c r="J2" s="567"/>
    </row>
    <row r="3" spans="1:10" ht="13.5" customHeight="1">
      <c r="A3" s="577" t="s">
        <v>48</v>
      </c>
      <c r="B3" s="578"/>
      <c r="C3" s="578"/>
      <c r="D3" s="578"/>
      <c r="E3" s="578"/>
      <c r="F3" s="578"/>
      <c r="G3" s="578"/>
      <c r="H3" s="578"/>
      <c r="I3" s="578"/>
      <c r="J3" s="578"/>
    </row>
    <row r="4" spans="1:10" ht="18.75" customHeight="1">
      <c r="A4" s="603" t="s">
        <v>445</v>
      </c>
      <c r="B4" s="603"/>
      <c r="C4" s="603"/>
      <c r="D4" s="603"/>
      <c r="E4" s="603"/>
      <c r="F4" s="603"/>
      <c r="G4" s="603"/>
      <c r="H4" s="603"/>
      <c r="I4" s="42">
        <v>28</v>
      </c>
      <c r="J4" s="42" t="s">
        <v>446</v>
      </c>
    </row>
    <row r="5" spans="1:10" ht="12.75" customHeight="1">
      <c r="A5" s="1"/>
      <c r="B5" s="592"/>
      <c r="C5" s="593"/>
      <c r="D5" s="2"/>
      <c r="E5" s="2"/>
      <c r="F5" s="594" t="s">
        <v>0</v>
      </c>
      <c r="G5" s="594" t="s">
        <v>1</v>
      </c>
      <c r="H5" s="594" t="s">
        <v>2</v>
      </c>
      <c r="I5" s="594" t="s">
        <v>3</v>
      </c>
      <c r="J5" s="594" t="s">
        <v>55</v>
      </c>
    </row>
    <row r="6" spans="1:10" ht="24">
      <c r="A6" s="3" t="s">
        <v>4</v>
      </c>
      <c r="B6" s="597" t="s">
        <v>5</v>
      </c>
      <c r="C6" s="598"/>
      <c r="D6" s="4" t="s">
        <v>51</v>
      </c>
      <c r="E6" s="599" t="s">
        <v>6</v>
      </c>
      <c r="F6" s="595"/>
      <c r="G6" s="595"/>
      <c r="H6" s="595"/>
      <c r="I6" s="595"/>
      <c r="J6" s="595"/>
    </row>
    <row r="7" spans="1:10" ht="51.75" customHeight="1">
      <c r="A7" s="6" t="s">
        <v>7</v>
      </c>
      <c r="B7" s="601" t="s">
        <v>8</v>
      </c>
      <c r="C7" s="602"/>
      <c r="D7" s="5" t="s">
        <v>47</v>
      </c>
      <c r="E7" s="600"/>
      <c r="F7" s="596"/>
      <c r="G7" s="596"/>
      <c r="H7" s="596"/>
      <c r="I7" s="596"/>
      <c r="J7" s="596"/>
    </row>
    <row r="8" spans="1:10" ht="12.75" customHeight="1">
      <c r="A8" s="7">
        <v>1</v>
      </c>
      <c r="B8" s="609">
        <v>2</v>
      </c>
      <c r="C8" s="610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</row>
    <row r="9" spans="1:10" ht="24">
      <c r="A9" s="10">
        <v>1</v>
      </c>
      <c r="B9" s="586" t="s">
        <v>9</v>
      </c>
      <c r="C9" s="587"/>
      <c r="D9" s="146" t="s">
        <v>583</v>
      </c>
      <c r="E9" s="113"/>
      <c r="F9" s="26">
        <v>18</v>
      </c>
      <c r="G9" s="26">
        <v>1</v>
      </c>
      <c r="H9" s="17">
        <f>F9*G9</f>
        <v>18</v>
      </c>
      <c r="I9" s="26"/>
      <c r="J9" s="17"/>
    </row>
    <row r="10" spans="1:10" ht="48.75" customHeight="1">
      <c r="A10" s="11">
        <v>2</v>
      </c>
      <c r="B10" s="588" t="s">
        <v>10</v>
      </c>
      <c r="C10" s="589"/>
      <c r="D10" s="147" t="s">
        <v>582</v>
      </c>
      <c r="E10" s="113"/>
      <c r="F10" s="574">
        <v>23</v>
      </c>
      <c r="G10" s="574">
        <v>1</v>
      </c>
      <c r="H10" s="575">
        <f>F10*G10</f>
        <v>23</v>
      </c>
      <c r="I10" s="574"/>
      <c r="J10" s="575"/>
    </row>
    <row r="11" spans="1:10" ht="17.25" customHeight="1">
      <c r="A11" s="12">
        <v>3</v>
      </c>
      <c r="B11" s="573" t="s">
        <v>11</v>
      </c>
      <c r="C11" s="573"/>
      <c r="D11" s="112" t="s">
        <v>378</v>
      </c>
      <c r="E11" s="114"/>
      <c r="F11" s="565"/>
      <c r="G11" s="565"/>
      <c r="H11" s="519"/>
      <c r="I11" s="565"/>
      <c r="J11" s="519"/>
    </row>
    <row r="12" spans="1:10" ht="25.5" customHeight="1">
      <c r="A12" s="544">
        <v>4</v>
      </c>
      <c r="B12" s="562" t="s">
        <v>12</v>
      </c>
      <c r="C12" s="13" t="s">
        <v>13</v>
      </c>
      <c r="D12" s="118" t="s">
        <v>463</v>
      </c>
      <c r="E12" s="113"/>
      <c r="F12" s="574">
        <v>14</v>
      </c>
      <c r="G12" s="574">
        <v>1</v>
      </c>
      <c r="H12" s="575">
        <f>F12*G12</f>
        <v>14</v>
      </c>
      <c r="I12" s="574"/>
      <c r="J12" s="575"/>
    </row>
    <row r="13" spans="1:10" ht="21.75" customHeight="1">
      <c r="A13" s="569"/>
      <c r="B13" s="568"/>
      <c r="C13" s="13" t="s">
        <v>14</v>
      </c>
      <c r="D13" s="118" t="s">
        <v>463</v>
      </c>
      <c r="E13" s="115"/>
      <c r="F13" s="564"/>
      <c r="G13" s="564"/>
      <c r="H13" s="576"/>
      <c r="I13" s="564"/>
      <c r="J13" s="576"/>
    </row>
    <row r="14" spans="1:10" ht="22.5" customHeight="1">
      <c r="A14" s="545"/>
      <c r="B14" s="563"/>
      <c r="C14" s="13" t="s">
        <v>15</v>
      </c>
      <c r="D14" s="118" t="s">
        <v>463</v>
      </c>
      <c r="E14" s="115"/>
      <c r="F14" s="565"/>
      <c r="G14" s="565"/>
      <c r="H14" s="519"/>
      <c r="I14" s="565"/>
      <c r="J14" s="519"/>
    </row>
    <row r="15" spans="1:10" ht="14.25" customHeight="1">
      <c r="A15" s="10">
        <v>5</v>
      </c>
      <c r="B15" s="586" t="s">
        <v>16</v>
      </c>
      <c r="C15" s="587"/>
      <c r="D15" s="146" t="s">
        <v>465</v>
      </c>
      <c r="E15" s="113"/>
      <c r="F15" s="27">
        <v>1</v>
      </c>
      <c r="G15" s="26">
        <v>1</v>
      </c>
      <c r="H15" s="17">
        <f>F15*G15</f>
        <v>1</v>
      </c>
      <c r="I15" s="26"/>
      <c r="J15" s="17"/>
    </row>
    <row r="16" spans="1:10" ht="13.5" customHeight="1">
      <c r="A16" s="10">
        <v>6</v>
      </c>
      <c r="B16" s="586" t="s">
        <v>17</v>
      </c>
      <c r="C16" s="587"/>
      <c r="D16" s="146" t="s">
        <v>456</v>
      </c>
      <c r="E16" s="113"/>
      <c r="F16" s="27">
        <v>9</v>
      </c>
      <c r="G16" s="26">
        <v>1</v>
      </c>
      <c r="H16" s="17">
        <f>F16*G16</f>
        <v>9</v>
      </c>
      <c r="I16" s="26"/>
      <c r="J16" s="17"/>
    </row>
    <row r="17" spans="1:10" ht="12" customHeight="1">
      <c r="A17" s="544">
        <v>7</v>
      </c>
      <c r="B17" s="562" t="s">
        <v>18</v>
      </c>
      <c r="C17" s="13" t="s">
        <v>19</v>
      </c>
      <c r="D17" s="117" t="s">
        <v>457</v>
      </c>
      <c r="E17" s="113"/>
      <c r="F17" s="564">
        <v>8</v>
      </c>
      <c r="G17" s="564">
        <v>1</v>
      </c>
      <c r="H17" s="576">
        <f>F17*G17</f>
        <v>8</v>
      </c>
      <c r="I17" s="564"/>
      <c r="J17" s="576"/>
    </row>
    <row r="18" spans="1:10" ht="15" customHeight="1">
      <c r="A18" s="545"/>
      <c r="B18" s="563"/>
      <c r="C18" s="13" t="s">
        <v>20</v>
      </c>
      <c r="D18" s="117" t="s">
        <v>458</v>
      </c>
      <c r="E18" s="113"/>
      <c r="F18" s="565"/>
      <c r="G18" s="565"/>
      <c r="H18" s="519"/>
      <c r="I18" s="565"/>
      <c r="J18" s="519"/>
    </row>
    <row r="19" spans="1:10" ht="19.5" customHeight="1">
      <c r="A19" s="544">
        <v>8</v>
      </c>
      <c r="B19" s="562" t="s">
        <v>21</v>
      </c>
      <c r="C19" s="13" t="s">
        <v>22</v>
      </c>
      <c r="D19" s="117" t="s">
        <v>459</v>
      </c>
      <c r="E19" s="113"/>
      <c r="F19" s="564">
        <v>12</v>
      </c>
      <c r="G19" s="564">
        <v>1</v>
      </c>
      <c r="H19" s="576">
        <f>F19*G19</f>
        <v>12</v>
      </c>
      <c r="I19" s="564"/>
      <c r="J19" s="576"/>
    </row>
    <row r="20" spans="1:10" ht="15.75" customHeight="1">
      <c r="A20" s="545"/>
      <c r="B20" s="563"/>
      <c r="C20" s="13" t="s">
        <v>23</v>
      </c>
      <c r="D20" s="119"/>
      <c r="E20" s="116"/>
      <c r="F20" s="565"/>
      <c r="G20" s="565"/>
      <c r="H20" s="519"/>
      <c r="I20" s="565"/>
      <c r="J20" s="519"/>
    </row>
    <row r="21" spans="1:10" ht="12.75" customHeight="1">
      <c r="A21" s="544">
        <v>9</v>
      </c>
      <c r="B21" s="562" t="s">
        <v>54</v>
      </c>
      <c r="C21" s="13" t="s">
        <v>24</v>
      </c>
      <c r="D21" s="23"/>
      <c r="E21" s="121"/>
      <c r="F21" s="579">
        <v>13</v>
      </c>
      <c r="G21" s="66">
        <v>1</v>
      </c>
      <c r="H21" s="575">
        <f>SUM(F21,G22)*G21</f>
        <v>13</v>
      </c>
      <c r="I21" s="574"/>
      <c r="J21" s="575"/>
    </row>
    <row r="22" spans="1:10" ht="12.75" customHeight="1">
      <c r="A22" s="569"/>
      <c r="B22" s="568"/>
      <c r="C22" s="13" t="s">
        <v>25</v>
      </c>
      <c r="D22" s="23"/>
      <c r="E22" s="121"/>
      <c r="F22" s="580"/>
      <c r="G22" s="582"/>
      <c r="H22" s="576"/>
      <c r="I22" s="564"/>
      <c r="J22" s="576"/>
    </row>
    <row r="23" spans="1:10" ht="10.5" customHeight="1">
      <c r="A23" s="569"/>
      <c r="B23" s="568"/>
      <c r="C23" s="13" t="s">
        <v>26</v>
      </c>
      <c r="D23" s="23"/>
      <c r="E23" s="121"/>
      <c r="F23" s="580"/>
      <c r="G23" s="582"/>
      <c r="H23" s="576"/>
      <c r="I23" s="564"/>
      <c r="J23" s="576"/>
    </row>
    <row r="24" spans="1:10" ht="12.75" customHeight="1">
      <c r="A24" s="569"/>
      <c r="B24" s="568"/>
      <c r="C24" s="13" t="s">
        <v>27</v>
      </c>
      <c r="D24" s="23"/>
      <c r="E24" s="121"/>
      <c r="F24" s="580"/>
      <c r="G24" s="582"/>
      <c r="H24" s="576"/>
      <c r="I24" s="564"/>
      <c r="J24" s="576"/>
    </row>
    <row r="25" spans="1:10" ht="12" customHeight="1">
      <c r="A25" s="569"/>
      <c r="B25" s="568"/>
      <c r="C25" s="13" t="s">
        <v>28</v>
      </c>
      <c r="D25" s="24" t="s">
        <v>214</v>
      </c>
      <c r="E25" s="122"/>
      <c r="F25" s="580"/>
      <c r="G25" s="582"/>
      <c r="H25" s="576"/>
      <c r="I25" s="564"/>
      <c r="J25" s="576"/>
    </row>
    <row r="26" spans="1:10" ht="12" customHeight="1">
      <c r="A26" s="569"/>
      <c r="B26" s="568"/>
      <c r="C26" s="13" t="s">
        <v>29</v>
      </c>
      <c r="D26" s="24" t="s">
        <v>214</v>
      </c>
      <c r="E26" s="122"/>
      <c r="F26" s="580"/>
      <c r="G26" s="582"/>
      <c r="H26" s="576"/>
      <c r="I26" s="564"/>
      <c r="J26" s="576"/>
    </row>
    <row r="27" spans="1:10" ht="13.5" customHeight="1">
      <c r="A27" s="569"/>
      <c r="B27" s="568"/>
      <c r="C27" s="13" t="s">
        <v>30</v>
      </c>
      <c r="D27" s="24" t="s">
        <v>214</v>
      </c>
      <c r="E27" s="122"/>
      <c r="F27" s="580"/>
      <c r="G27" s="582"/>
      <c r="H27" s="576"/>
      <c r="I27" s="564"/>
      <c r="J27" s="576"/>
    </row>
    <row r="28" spans="1:10" ht="12.75" customHeight="1">
      <c r="A28" s="569"/>
      <c r="B28" s="568"/>
      <c r="C28" s="13" t="s">
        <v>31</v>
      </c>
      <c r="D28" s="24" t="s">
        <v>214</v>
      </c>
      <c r="E28" s="122"/>
      <c r="F28" s="580"/>
      <c r="G28" s="582"/>
      <c r="H28" s="576"/>
      <c r="I28" s="564"/>
      <c r="J28" s="576"/>
    </row>
    <row r="29" spans="1:10" ht="14.25" customHeight="1">
      <c r="A29" s="569"/>
      <c r="B29" s="568"/>
      <c r="C29" s="13" t="s">
        <v>32</v>
      </c>
      <c r="D29" s="24" t="s">
        <v>214</v>
      </c>
      <c r="E29" s="122"/>
      <c r="F29" s="580"/>
      <c r="G29" s="582"/>
      <c r="H29" s="576"/>
      <c r="I29" s="564"/>
      <c r="J29" s="576"/>
    </row>
    <row r="30" spans="1:10" ht="12.75" customHeight="1">
      <c r="A30" s="569"/>
      <c r="B30" s="568"/>
      <c r="C30" s="13" t="s">
        <v>33</v>
      </c>
      <c r="D30" s="23" t="s">
        <v>214</v>
      </c>
      <c r="E30" s="122"/>
      <c r="F30" s="580"/>
      <c r="G30" s="582"/>
      <c r="H30" s="576"/>
      <c r="I30" s="564"/>
      <c r="J30" s="576"/>
    </row>
    <row r="31" spans="1:10" ht="14.25" customHeight="1">
      <c r="A31" s="569"/>
      <c r="B31" s="568"/>
      <c r="C31" s="13" t="s">
        <v>34</v>
      </c>
      <c r="D31" s="23"/>
      <c r="E31" s="122"/>
      <c r="F31" s="580"/>
      <c r="G31" s="582"/>
      <c r="H31" s="576"/>
      <c r="I31" s="564"/>
      <c r="J31" s="576"/>
    </row>
    <row r="32" spans="1:10" ht="13.5" customHeight="1">
      <c r="A32" s="569"/>
      <c r="B32" s="568"/>
      <c r="C32" s="13" t="s">
        <v>35</v>
      </c>
      <c r="D32" s="23" t="s">
        <v>214</v>
      </c>
      <c r="E32" s="122"/>
      <c r="F32" s="580"/>
      <c r="G32" s="582"/>
      <c r="H32" s="576"/>
      <c r="I32" s="564"/>
      <c r="J32" s="576"/>
    </row>
    <row r="33" spans="1:10" ht="12.75">
      <c r="A33" s="569"/>
      <c r="B33" s="568"/>
      <c r="C33" s="13" t="s">
        <v>36</v>
      </c>
      <c r="D33" s="23" t="s">
        <v>214</v>
      </c>
      <c r="E33" s="122"/>
      <c r="F33" s="580"/>
      <c r="G33" s="582"/>
      <c r="H33" s="576"/>
      <c r="I33" s="564"/>
      <c r="J33" s="576"/>
    </row>
    <row r="34" spans="1:10" ht="12.75">
      <c r="A34" s="569"/>
      <c r="B34" s="568"/>
      <c r="C34" s="13" t="s">
        <v>37</v>
      </c>
      <c r="D34" s="23"/>
      <c r="E34" s="122"/>
      <c r="F34" s="580"/>
      <c r="G34" s="582"/>
      <c r="H34" s="576"/>
      <c r="I34" s="564"/>
      <c r="J34" s="576"/>
    </row>
    <row r="35" spans="1:10" ht="13.5" customHeight="1">
      <c r="A35" s="569"/>
      <c r="B35" s="568"/>
      <c r="C35" s="13" t="s">
        <v>38</v>
      </c>
      <c r="D35" s="23" t="s">
        <v>214</v>
      </c>
      <c r="E35" s="122"/>
      <c r="F35" s="580"/>
      <c r="G35" s="582"/>
      <c r="H35" s="576"/>
      <c r="I35" s="564"/>
      <c r="J35" s="576"/>
    </row>
    <row r="36" spans="1:10" ht="13.5" customHeight="1">
      <c r="A36" s="569"/>
      <c r="B36" s="568"/>
      <c r="C36" s="13" t="s">
        <v>39</v>
      </c>
      <c r="D36" s="23"/>
      <c r="E36" s="122"/>
      <c r="F36" s="580"/>
      <c r="G36" s="582"/>
      <c r="H36" s="576"/>
      <c r="I36" s="564"/>
      <c r="J36" s="576"/>
    </row>
    <row r="37" spans="1:10" ht="15" customHeight="1">
      <c r="A37" s="569"/>
      <c r="B37" s="568"/>
      <c r="C37" s="13" t="s">
        <v>40</v>
      </c>
      <c r="D37" s="23" t="s">
        <v>214</v>
      </c>
      <c r="E37" s="122"/>
      <c r="F37" s="580"/>
      <c r="G37" s="582"/>
      <c r="H37" s="576"/>
      <c r="I37" s="564"/>
      <c r="J37" s="576"/>
    </row>
    <row r="38" spans="1:10" ht="12.75">
      <c r="A38" s="569"/>
      <c r="B38" s="568"/>
      <c r="C38" s="13" t="s">
        <v>41</v>
      </c>
      <c r="D38" s="23" t="s">
        <v>214</v>
      </c>
      <c r="E38" s="122"/>
      <c r="F38" s="580"/>
      <c r="G38" s="582"/>
      <c r="H38" s="576"/>
      <c r="I38" s="564"/>
      <c r="J38" s="576"/>
    </row>
    <row r="39" spans="1:10" ht="13.5" customHeight="1">
      <c r="A39" s="545"/>
      <c r="B39" s="563"/>
      <c r="C39" s="13" t="s">
        <v>42</v>
      </c>
      <c r="D39" s="23" t="s">
        <v>214</v>
      </c>
      <c r="E39" s="122"/>
      <c r="F39" s="581"/>
      <c r="G39" s="583"/>
      <c r="H39" s="123"/>
      <c r="I39" s="565"/>
      <c r="J39" s="519"/>
    </row>
    <row r="40" spans="1:10" ht="15.75">
      <c r="A40" s="12">
        <v>10</v>
      </c>
      <c r="B40" s="573" t="s">
        <v>50</v>
      </c>
      <c r="C40" s="573"/>
      <c r="D40" s="112" t="s">
        <v>460</v>
      </c>
      <c r="E40" s="120"/>
      <c r="F40" s="25">
        <v>2</v>
      </c>
      <c r="G40" s="28">
        <v>1</v>
      </c>
      <c r="H40" s="16">
        <f>F40*G40</f>
        <v>2</v>
      </c>
      <c r="I40" s="28"/>
      <c r="J40" s="17"/>
    </row>
    <row r="41" spans="1:10" ht="16.5" customHeight="1">
      <c r="A41" s="550" t="s">
        <v>60</v>
      </c>
      <c r="B41" s="551"/>
      <c r="C41" s="551"/>
      <c r="D41" s="551"/>
      <c r="E41" s="552"/>
      <c r="F41" s="16">
        <f>SUM(F9:F40)</f>
        <v>100</v>
      </c>
      <c r="G41" s="16"/>
      <c r="H41" s="16">
        <f>H40+H21+H19+H17+H16+H15+H12+H10+H9</f>
        <v>100</v>
      </c>
      <c r="I41" s="29"/>
      <c r="J41" s="16" t="str">
        <f>IF(SUM(J9:J40)=0," ",SUM(J9:J40))</f>
        <v> </v>
      </c>
    </row>
    <row r="42" spans="1:10" ht="14.25" customHeight="1">
      <c r="A42" s="556" t="s">
        <v>43</v>
      </c>
      <c r="B42" s="557"/>
      <c r="C42" s="557"/>
      <c r="D42" s="558"/>
      <c r="E42" s="8" t="s">
        <v>52</v>
      </c>
      <c r="F42" s="554" t="s">
        <v>49</v>
      </c>
      <c r="G42" s="15" t="str">
        <f>IF(J41=" ","(гр.9)",J41)</f>
        <v>(гр.9)</v>
      </c>
      <c r="H42" s="14" t="s">
        <v>44</v>
      </c>
      <c r="I42" s="546" t="str">
        <f>IF(J41=" ","0",ROUND(J41*100/H41,0))</f>
        <v>0</v>
      </c>
      <c r="J42" s="547"/>
    </row>
    <row r="43" spans="1:10" ht="15" customHeight="1">
      <c r="A43" s="559" t="s">
        <v>45</v>
      </c>
      <c r="B43" s="560"/>
      <c r="C43" s="560"/>
      <c r="D43" s="561"/>
      <c r="E43" s="8" t="s">
        <v>46</v>
      </c>
      <c r="F43" s="555"/>
      <c r="G43" s="553">
        <f>H41</f>
        <v>100</v>
      </c>
      <c r="H43" s="553"/>
      <c r="I43" s="548"/>
      <c r="J43" s="549"/>
    </row>
    <row r="44" spans="1:10" ht="16.5" customHeight="1">
      <c r="A44" s="604" t="s">
        <v>69</v>
      </c>
      <c r="B44" s="605"/>
      <c r="C44" s="605"/>
      <c r="D44" s="606"/>
      <c r="E44" s="506" t="s">
        <v>56</v>
      </c>
      <c r="F44" s="607"/>
      <c r="G44" s="607"/>
      <c r="H44" s="608"/>
      <c r="I44" s="584"/>
      <c r="J44" s="585"/>
    </row>
    <row r="45" spans="1:10" ht="15.75" customHeight="1">
      <c r="A45" s="570" t="s">
        <v>57</v>
      </c>
      <c r="B45" s="571"/>
      <c r="C45" s="571"/>
      <c r="D45" s="572"/>
      <c r="E45" s="19" t="s">
        <v>58</v>
      </c>
      <c r="F45" s="21" t="s">
        <v>59</v>
      </c>
      <c r="G45" s="21" t="str">
        <f>IF(F50=1,H41," ")</f>
        <v> </v>
      </c>
      <c r="H45" s="22" t="s">
        <v>49</v>
      </c>
      <c r="I45" s="584" t="str">
        <f>IF(F50=1,ROUND(100-H41,0)," ")</f>
        <v> </v>
      </c>
      <c r="J45" s="585"/>
    </row>
    <row r="46" spans="1:10" ht="15" customHeight="1">
      <c r="A46" s="532" t="s">
        <v>61</v>
      </c>
      <c r="B46" s="533"/>
      <c r="C46" s="533"/>
      <c r="D46" s="533"/>
      <c r="E46" s="20" t="s">
        <v>63</v>
      </c>
      <c r="F46" s="542" t="s">
        <v>65</v>
      </c>
      <c r="G46" s="540"/>
      <c r="H46" s="541"/>
      <c r="I46" s="536" t="str">
        <f>IF(G46&gt;0,ROUND((1-G46/G47),2)," ")</f>
        <v> </v>
      </c>
      <c r="J46" s="537"/>
    </row>
    <row r="47" spans="1:10" ht="12.75">
      <c r="A47" s="534" t="s">
        <v>62</v>
      </c>
      <c r="B47" s="535"/>
      <c r="C47" s="535"/>
      <c r="D47" s="535"/>
      <c r="E47" s="18" t="s">
        <v>64</v>
      </c>
      <c r="F47" s="543"/>
      <c r="G47" s="540"/>
      <c r="H47" s="541"/>
      <c r="I47" s="538"/>
      <c r="J47" s="539"/>
    </row>
    <row r="49" ht="13.5" thickBot="1"/>
    <row r="50" spans="2:9" ht="13.5" thickBot="1">
      <c r="B50" s="64"/>
      <c r="C50" s="64"/>
      <c r="D50" s="67"/>
      <c r="E50" s="33" t="s">
        <v>66</v>
      </c>
      <c r="F50" s="36"/>
      <c r="G50" s="34" t="s">
        <v>68</v>
      </c>
      <c r="H50" s="34" t="s">
        <v>67</v>
      </c>
      <c r="I50" s="35"/>
    </row>
    <row r="51" spans="3:9" ht="13.5" thickBot="1">
      <c r="C51" s="64"/>
      <c r="E51" s="30" t="s">
        <v>70</v>
      </c>
      <c r="F51" s="37">
        <v>1</v>
      </c>
      <c r="G51" s="31" t="s">
        <v>71</v>
      </c>
      <c r="H51" s="31" t="s">
        <v>67</v>
      </c>
      <c r="I51" s="32"/>
    </row>
  </sheetData>
  <sheetProtection formatCells="0"/>
  <mergeCells count="70">
    <mergeCell ref="A4:H4"/>
    <mergeCell ref="A44:D44"/>
    <mergeCell ref="E44:H44"/>
    <mergeCell ref="I44:J44"/>
    <mergeCell ref="F10:F11"/>
    <mergeCell ref="G10:G11"/>
    <mergeCell ref="H10:H11"/>
    <mergeCell ref="B8:C8"/>
    <mergeCell ref="B9:C9"/>
    <mergeCell ref="B11:C11"/>
    <mergeCell ref="A1:J1"/>
    <mergeCell ref="B5:C5"/>
    <mergeCell ref="F5:F7"/>
    <mergeCell ref="G5:G7"/>
    <mergeCell ref="H5:H7"/>
    <mergeCell ref="I5:I7"/>
    <mergeCell ref="J5:J7"/>
    <mergeCell ref="B6:C6"/>
    <mergeCell ref="E6:E7"/>
    <mergeCell ref="B7:C7"/>
    <mergeCell ref="B12:B14"/>
    <mergeCell ref="F12:F14"/>
    <mergeCell ref="G12:G14"/>
    <mergeCell ref="H12:H14"/>
    <mergeCell ref="I12:I14"/>
    <mergeCell ref="I10:I11"/>
    <mergeCell ref="B10:C10"/>
    <mergeCell ref="H17:H18"/>
    <mergeCell ref="I17:I18"/>
    <mergeCell ref="J17:J18"/>
    <mergeCell ref="J10:J11"/>
    <mergeCell ref="J12:J14"/>
    <mergeCell ref="G19:G20"/>
    <mergeCell ref="H19:H20"/>
    <mergeCell ref="G22:G39"/>
    <mergeCell ref="H21:H38"/>
    <mergeCell ref="I45:J45"/>
    <mergeCell ref="B15:C15"/>
    <mergeCell ref="B16:C16"/>
    <mergeCell ref="B17:B18"/>
    <mergeCell ref="F17:F18"/>
    <mergeCell ref="I19:I20"/>
    <mergeCell ref="J19:J20"/>
    <mergeCell ref="G17:G18"/>
    <mergeCell ref="A2:J2"/>
    <mergeCell ref="B21:B39"/>
    <mergeCell ref="A21:A39"/>
    <mergeCell ref="A45:D45"/>
    <mergeCell ref="B40:C40"/>
    <mergeCell ref="I21:I39"/>
    <mergeCell ref="J21:J39"/>
    <mergeCell ref="A3:J3"/>
    <mergeCell ref="F21:F39"/>
    <mergeCell ref="A12:A14"/>
    <mergeCell ref="A17:A18"/>
    <mergeCell ref="A19:A20"/>
    <mergeCell ref="I42:J43"/>
    <mergeCell ref="A41:E41"/>
    <mergeCell ref="G43:H43"/>
    <mergeCell ref="F42:F43"/>
    <mergeCell ref="A42:D42"/>
    <mergeCell ref="A43:D43"/>
    <mergeCell ref="B19:B20"/>
    <mergeCell ref="F19:F20"/>
    <mergeCell ref="A46:D46"/>
    <mergeCell ref="A47:D47"/>
    <mergeCell ref="I46:J47"/>
    <mergeCell ref="G46:H46"/>
    <mergeCell ref="G47:H47"/>
    <mergeCell ref="F46:F4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PageLayoutView="0" workbookViewId="0" topLeftCell="A43">
      <selection activeCell="B49" sqref="B49:U50"/>
    </sheetView>
  </sheetViews>
  <sheetFormatPr defaultColWidth="9.00390625" defaultRowHeight="12.75"/>
  <cols>
    <col min="1" max="1" width="4.875" style="38" customWidth="1"/>
    <col min="2" max="2" width="15.75390625" style="38" customWidth="1"/>
    <col min="3" max="3" width="3.625" style="38" customWidth="1"/>
    <col min="4" max="4" width="4.125" style="38" customWidth="1"/>
    <col min="5" max="5" width="6.25390625" style="38" customWidth="1"/>
    <col min="6" max="6" width="4.125" style="38" customWidth="1"/>
    <col min="7" max="8" width="4.25390625" style="38" customWidth="1"/>
    <col min="9" max="9" width="4.00390625" style="38" customWidth="1"/>
    <col min="10" max="10" width="5.125" style="38" customWidth="1"/>
    <col min="11" max="11" width="5.00390625" style="38" customWidth="1"/>
    <col min="12" max="12" width="5.75390625" style="38" customWidth="1"/>
    <col min="13" max="13" width="5.125" style="38" customWidth="1"/>
    <col min="14" max="14" width="6.375" style="38" customWidth="1"/>
    <col min="15" max="15" width="7.125" style="38" customWidth="1"/>
    <col min="16" max="16" width="7.00390625" style="38" customWidth="1"/>
    <col min="17" max="17" width="5.00390625" style="38" customWidth="1"/>
    <col min="18" max="18" width="7.75390625" style="38" customWidth="1"/>
    <col min="19" max="19" width="11.625" style="38" customWidth="1"/>
    <col min="20" max="20" width="5.625" style="38" customWidth="1"/>
    <col min="21" max="21" width="10.25390625" style="38" customWidth="1"/>
    <col min="22" max="22" width="5.00390625" style="38" customWidth="1"/>
    <col min="23" max="16384" width="9.125" style="38" customWidth="1"/>
  </cols>
  <sheetData>
    <row r="1" spans="1:22" s="41" customFormat="1" ht="18" customHeight="1">
      <c r="A1" s="620" t="s">
        <v>74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</row>
    <row r="2" spans="1:22" ht="12.75" customHeight="1">
      <c r="A2" s="615" t="s">
        <v>435</v>
      </c>
      <c r="B2" s="616" t="s">
        <v>75</v>
      </c>
      <c r="C2" s="612" t="s">
        <v>76</v>
      </c>
      <c r="D2" s="612" t="s">
        <v>77</v>
      </c>
      <c r="E2" s="611" t="s">
        <v>78</v>
      </c>
      <c r="F2" s="630" t="s">
        <v>79</v>
      </c>
      <c r="G2" s="631"/>
      <c r="H2" s="631"/>
      <c r="I2" s="631"/>
      <c r="J2" s="631"/>
      <c r="K2" s="631"/>
      <c r="L2" s="631"/>
      <c r="M2" s="632"/>
      <c r="N2" s="617" t="s">
        <v>80</v>
      </c>
      <c r="O2" s="611" t="s">
        <v>81</v>
      </c>
      <c r="P2" s="630" t="s">
        <v>90</v>
      </c>
      <c r="Q2" s="631"/>
      <c r="R2" s="631"/>
      <c r="S2" s="625" t="s">
        <v>572</v>
      </c>
      <c r="T2" s="626"/>
      <c r="U2" s="627"/>
      <c r="V2" s="622" t="s">
        <v>93</v>
      </c>
    </row>
    <row r="3" spans="1:22" ht="12.75" customHeight="1">
      <c r="A3" s="615"/>
      <c r="B3" s="616"/>
      <c r="C3" s="612"/>
      <c r="D3" s="612"/>
      <c r="E3" s="611"/>
      <c r="F3" s="633"/>
      <c r="G3" s="634"/>
      <c r="H3" s="634"/>
      <c r="I3" s="634"/>
      <c r="J3" s="634"/>
      <c r="K3" s="634"/>
      <c r="L3" s="634"/>
      <c r="M3" s="635"/>
      <c r="N3" s="617"/>
      <c r="O3" s="611"/>
      <c r="P3" s="633" t="s">
        <v>91</v>
      </c>
      <c r="Q3" s="634"/>
      <c r="R3" s="635"/>
      <c r="S3" s="628"/>
      <c r="T3" s="629"/>
      <c r="U3" s="59"/>
      <c r="V3" s="623"/>
    </row>
    <row r="4" spans="1:22" ht="25.5" customHeight="1">
      <c r="A4" s="615"/>
      <c r="B4" s="616"/>
      <c r="C4" s="612"/>
      <c r="D4" s="612"/>
      <c r="E4" s="611"/>
      <c r="F4" s="628"/>
      <c r="G4" s="629"/>
      <c r="H4" s="629"/>
      <c r="I4" s="629"/>
      <c r="J4" s="629"/>
      <c r="K4" s="629"/>
      <c r="L4" s="629"/>
      <c r="M4" s="636"/>
      <c r="N4" s="617"/>
      <c r="O4" s="611"/>
      <c r="P4" s="628"/>
      <c r="Q4" s="629"/>
      <c r="R4" s="636"/>
      <c r="S4" s="628" t="s">
        <v>434</v>
      </c>
      <c r="T4" s="629"/>
      <c r="U4" s="59">
        <v>44.8</v>
      </c>
      <c r="V4" s="623"/>
    </row>
    <row r="5" spans="1:22" ht="12.75">
      <c r="A5" s="615"/>
      <c r="B5" s="616"/>
      <c r="C5" s="612"/>
      <c r="D5" s="612"/>
      <c r="E5" s="612"/>
      <c r="F5" s="618" t="s">
        <v>88</v>
      </c>
      <c r="G5" s="618" t="s">
        <v>82</v>
      </c>
      <c r="H5" s="618" t="s">
        <v>83</v>
      </c>
      <c r="I5" s="618" t="s">
        <v>383</v>
      </c>
      <c r="J5" s="618" t="s">
        <v>84</v>
      </c>
      <c r="K5" s="637" t="s">
        <v>85</v>
      </c>
      <c r="L5" s="618" t="s">
        <v>89</v>
      </c>
      <c r="M5" s="613" t="s">
        <v>387</v>
      </c>
      <c r="N5" s="612"/>
      <c r="O5" s="612"/>
      <c r="P5" s="596" t="s">
        <v>86</v>
      </c>
      <c r="Q5" s="596" t="s">
        <v>73</v>
      </c>
      <c r="R5" s="596" t="s">
        <v>87</v>
      </c>
      <c r="S5" s="596" t="s">
        <v>86</v>
      </c>
      <c r="T5" s="596" t="s">
        <v>73</v>
      </c>
      <c r="U5" s="596" t="s">
        <v>87</v>
      </c>
      <c r="V5" s="623"/>
    </row>
    <row r="6" spans="1:22" ht="60" customHeight="1">
      <c r="A6" s="615"/>
      <c r="B6" s="616"/>
      <c r="C6" s="612"/>
      <c r="D6" s="612"/>
      <c r="E6" s="612"/>
      <c r="F6" s="619"/>
      <c r="G6" s="619"/>
      <c r="H6" s="619"/>
      <c r="I6" s="619"/>
      <c r="J6" s="619"/>
      <c r="K6" s="638"/>
      <c r="L6" s="619"/>
      <c r="M6" s="614"/>
      <c r="N6" s="612"/>
      <c r="O6" s="612"/>
      <c r="P6" s="612"/>
      <c r="Q6" s="612"/>
      <c r="R6" s="612"/>
      <c r="S6" s="612"/>
      <c r="T6" s="612"/>
      <c r="U6" s="612"/>
      <c r="V6" s="624"/>
    </row>
    <row r="7" spans="1:26" ht="12.75">
      <c r="A7" s="667" t="str">
        <f>Лист4!A10</f>
        <v>А</v>
      </c>
      <c r="B7" s="667" t="s">
        <v>133</v>
      </c>
      <c r="C7" s="39" t="s">
        <v>461</v>
      </c>
      <c r="D7" s="39" t="s">
        <v>462</v>
      </c>
      <c r="E7" s="50">
        <v>50</v>
      </c>
      <c r="F7" s="135">
        <f>ROUND('ТО зд1'!H41/100,4)</f>
        <v>1</v>
      </c>
      <c r="G7" s="40"/>
      <c r="H7" s="40"/>
      <c r="I7" s="40"/>
      <c r="J7" s="40"/>
      <c r="K7" s="40"/>
      <c r="L7" s="40"/>
      <c r="M7" s="40"/>
      <c r="N7" s="51">
        <f aca="true" t="shared" si="0" ref="N7:N16">ROUND(PRODUCT(E7:M7),2)</f>
        <v>50</v>
      </c>
      <c r="O7" s="80">
        <v>45000</v>
      </c>
      <c r="P7" s="179">
        <f aca="true" t="shared" si="1" ref="P7:P16">ROUND(N7*O7,0)</f>
        <v>2250000</v>
      </c>
      <c r="Q7" s="179">
        <v>0</v>
      </c>
      <c r="R7" s="179">
        <f aca="true" t="shared" si="2" ref="R7:R16">IF(Q7&gt;0,ROUND(P7*(100-Q7)/100,0),P7)</f>
        <v>2250000</v>
      </c>
      <c r="S7" s="179">
        <f>P7*U4</f>
        <v>100800000</v>
      </c>
      <c r="T7" s="179">
        <v>0</v>
      </c>
      <c r="U7" s="179">
        <f aca="true" t="shared" si="3" ref="U7:U16">IF(T7&gt;0,ROUND(S7*(100-T7)/100,0),S7)</f>
        <v>100800000</v>
      </c>
      <c r="V7" s="40"/>
      <c r="W7" s="63">
        <f>IF(V7="с/в"," ",P7)</f>
        <v>2250000</v>
      </c>
      <c r="X7" s="63">
        <f>IF(V7="с/в"," ",R7)</f>
        <v>2250000</v>
      </c>
      <c r="Y7" s="63">
        <f>IF(V7="с/в"," ",S7)</f>
        <v>100800000</v>
      </c>
      <c r="Z7" s="63">
        <f>IF(V7="с/в"," ",U7)</f>
        <v>100800000</v>
      </c>
    </row>
    <row r="8" spans="1:26" ht="12.75">
      <c r="A8" s="668"/>
      <c r="B8" s="668"/>
      <c r="C8" s="39" t="s">
        <v>461</v>
      </c>
      <c r="D8" s="39" t="s">
        <v>462</v>
      </c>
      <c r="E8" s="50">
        <v>50</v>
      </c>
      <c r="F8" s="135">
        <v>1</v>
      </c>
      <c r="G8" s="40"/>
      <c r="H8" s="40"/>
      <c r="I8" s="40"/>
      <c r="J8" s="40"/>
      <c r="K8" s="40">
        <v>0.95</v>
      </c>
      <c r="L8" s="40"/>
      <c r="M8" s="40"/>
      <c r="N8" s="51">
        <f t="shared" si="0"/>
        <v>47.5</v>
      </c>
      <c r="O8" s="80">
        <v>71735</v>
      </c>
      <c r="P8" s="179">
        <f t="shared" si="1"/>
        <v>3407413</v>
      </c>
      <c r="Q8" s="179">
        <v>0</v>
      </c>
      <c r="R8" s="179">
        <f t="shared" si="2"/>
        <v>3407413</v>
      </c>
      <c r="S8" s="191">
        <f>P8*U4</f>
        <v>152652102.39999998</v>
      </c>
      <c r="T8" s="191">
        <v>0</v>
      </c>
      <c r="U8" s="191">
        <f t="shared" si="3"/>
        <v>152652102.39999998</v>
      </c>
      <c r="V8" s="40"/>
      <c r="W8" s="63"/>
      <c r="X8" s="63"/>
      <c r="Y8" s="63"/>
      <c r="Z8" s="63"/>
    </row>
    <row r="9" spans="1:26" ht="12.75">
      <c r="A9" s="125" t="s">
        <v>382</v>
      </c>
      <c r="B9" s="49" t="s">
        <v>379</v>
      </c>
      <c r="C9" s="39">
        <v>28</v>
      </c>
      <c r="D9" s="39">
        <v>164</v>
      </c>
      <c r="E9" s="50">
        <v>12.5</v>
      </c>
      <c r="F9" s="135">
        <v>1</v>
      </c>
      <c r="G9" s="40"/>
      <c r="H9" s="40"/>
      <c r="I9" s="40"/>
      <c r="J9" s="40">
        <v>1.25</v>
      </c>
      <c r="K9" s="40"/>
      <c r="L9" s="40">
        <v>1.07</v>
      </c>
      <c r="M9" s="40"/>
      <c r="N9" s="51">
        <f t="shared" si="0"/>
        <v>16.72</v>
      </c>
      <c r="O9" s="80">
        <f>Лист4!W56</f>
        <v>19</v>
      </c>
      <c r="P9" s="179">
        <f t="shared" si="1"/>
        <v>318</v>
      </c>
      <c r="Q9" s="179">
        <f aca="true" t="shared" si="4" ref="Q9:Q16">Q6</f>
        <v>0</v>
      </c>
      <c r="R9" s="179">
        <f t="shared" si="2"/>
        <v>318</v>
      </c>
      <c r="S9" s="191">
        <f>P9*U4</f>
        <v>14246.4</v>
      </c>
      <c r="T9" s="179">
        <f aca="true" t="shared" si="5" ref="T9:T16">Q9</f>
        <v>0</v>
      </c>
      <c r="U9" s="191">
        <f t="shared" si="3"/>
        <v>14246.4</v>
      </c>
      <c r="V9" s="40"/>
      <c r="W9" s="63">
        <f aca="true" t="shared" si="6" ref="W9:W17">IF(V9="с/в"," ",P9)</f>
        <v>318</v>
      </c>
      <c r="X9" s="63">
        <f aca="true" t="shared" si="7" ref="X9:X17">IF(V9="с/в"," ",R9)</f>
        <v>318</v>
      </c>
      <c r="Y9" s="63">
        <f aca="true" t="shared" si="8" ref="Y9:Y16">IF(V9="с/в"," ",S9)</f>
        <v>14246.4</v>
      </c>
      <c r="Z9" s="63">
        <f aca="true" t="shared" si="9" ref="Z9:Z17">IF(V9="с/в"," ",U9)</f>
        <v>14246.4</v>
      </c>
    </row>
    <row r="10" spans="1:26" ht="12.75">
      <c r="A10" s="125" t="s">
        <v>539</v>
      </c>
      <c r="B10" s="49" t="s">
        <v>379</v>
      </c>
      <c r="C10" s="39">
        <v>28</v>
      </c>
      <c r="D10" s="39">
        <v>164</v>
      </c>
      <c r="E10" s="50">
        <v>12.5</v>
      </c>
      <c r="F10" s="135">
        <v>1</v>
      </c>
      <c r="G10" s="40"/>
      <c r="H10" s="40"/>
      <c r="I10" s="40"/>
      <c r="J10" s="40">
        <v>1.25</v>
      </c>
      <c r="K10" s="40"/>
      <c r="L10" s="40">
        <v>1.07</v>
      </c>
      <c r="M10" s="40"/>
      <c r="N10" s="51">
        <f t="shared" si="0"/>
        <v>16.72</v>
      </c>
      <c r="O10" s="80">
        <f>Лист4!W57</f>
        <v>24</v>
      </c>
      <c r="P10" s="179">
        <f t="shared" si="1"/>
        <v>401</v>
      </c>
      <c r="Q10" s="179">
        <f t="shared" si="4"/>
        <v>0</v>
      </c>
      <c r="R10" s="179">
        <f t="shared" si="2"/>
        <v>401</v>
      </c>
      <c r="S10" s="191">
        <f>P10*U4</f>
        <v>17964.8</v>
      </c>
      <c r="T10" s="179">
        <f t="shared" si="5"/>
        <v>0</v>
      </c>
      <c r="U10" s="191">
        <f t="shared" si="3"/>
        <v>17964.8</v>
      </c>
      <c r="V10" s="40"/>
      <c r="W10" s="63">
        <f t="shared" si="6"/>
        <v>401</v>
      </c>
      <c r="X10" s="63">
        <f t="shared" si="7"/>
        <v>401</v>
      </c>
      <c r="Y10" s="63">
        <f t="shared" si="8"/>
        <v>17964.8</v>
      </c>
      <c r="Z10" s="63">
        <f t="shared" si="9"/>
        <v>17964.8</v>
      </c>
    </row>
    <row r="11" spans="1:26" ht="12.75">
      <c r="A11" s="125" t="s">
        <v>540</v>
      </c>
      <c r="B11" s="49" t="s">
        <v>379</v>
      </c>
      <c r="C11" s="39">
        <v>28</v>
      </c>
      <c r="D11" s="39">
        <v>164</v>
      </c>
      <c r="E11" s="50">
        <v>12.5</v>
      </c>
      <c r="F11" s="135">
        <v>1</v>
      </c>
      <c r="G11" s="40"/>
      <c r="H11" s="40"/>
      <c r="I11" s="40"/>
      <c r="J11" s="40">
        <v>1.25</v>
      </c>
      <c r="K11" s="40"/>
      <c r="L11" s="40">
        <v>1.07</v>
      </c>
      <c r="M11" s="40"/>
      <c r="N11" s="51">
        <f t="shared" si="0"/>
        <v>16.72</v>
      </c>
      <c r="O11" s="80">
        <f>Лист4!W60</f>
        <v>24</v>
      </c>
      <c r="P11" s="179">
        <f t="shared" si="1"/>
        <v>401</v>
      </c>
      <c r="Q11" s="179">
        <f t="shared" si="4"/>
        <v>0</v>
      </c>
      <c r="R11" s="179">
        <f t="shared" si="2"/>
        <v>401</v>
      </c>
      <c r="S11" s="191">
        <f>P11*U4</f>
        <v>17964.8</v>
      </c>
      <c r="T11" s="179">
        <f t="shared" si="5"/>
        <v>0</v>
      </c>
      <c r="U11" s="191">
        <f t="shared" si="3"/>
        <v>17964.8</v>
      </c>
      <c r="V11" s="40"/>
      <c r="W11" s="63">
        <f t="shared" si="6"/>
        <v>401</v>
      </c>
      <c r="X11" s="63">
        <f t="shared" si="7"/>
        <v>401</v>
      </c>
      <c r="Y11" s="63">
        <f t="shared" si="8"/>
        <v>17964.8</v>
      </c>
      <c r="Z11" s="63">
        <f t="shared" si="9"/>
        <v>17964.8</v>
      </c>
    </row>
    <row r="12" spans="1:26" ht="12.75">
      <c r="A12" s="125" t="s">
        <v>541</v>
      </c>
      <c r="B12" s="49" t="s">
        <v>379</v>
      </c>
      <c r="C12" s="39">
        <v>28</v>
      </c>
      <c r="D12" s="39">
        <v>164</v>
      </c>
      <c r="E12" s="50">
        <v>12.5</v>
      </c>
      <c r="F12" s="135">
        <v>1</v>
      </c>
      <c r="G12" s="40"/>
      <c r="H12" s="40"/>
      <c r="I12" s="40"/>
      <c r="J12" s="40">
        <v>1.25</v>
      </c>
      <c r="K12" s="40"/>
      <c r="L12" s="40">
        <v>1.07</v>
      </c>
      <c r="M12" s="40"/>
      <c r="N12" s="51">
        <f t="shared" si="0"/>
        <v>16.72</v>
      </c>
      <c r="O12" s="80">
        <f>Лист4!W61</f>
        <v>25</v>
      </c>
      <c r="P12" s="179">
        <f t="shared" si="1"/>
        <v>418</v>
      </c>
      <c r="Q12" s="179">
        <f t="shared" si="4"/>
        <v>0</v>
      </c>
      <c r="R12" s="179">
        <f t="shared" si="2"/>
        <v>418</v>
      </c>
      <c r="S12" s="191">
        <f>P12*U4</f>
        <v>18726.399999999998</v>
      </c>
      <c r="T12" s="179">
        <f t="shared" si="5"/>
        <v>0</v>
      </c>
      <c r="U12" s="191">
        <f t="shared" si="3"/>
        <v>18726.399999999998</v>
      </c>
      <c r="V12" s="40"/>
      <c r="W12" s="63">
        <f t="shared" si="6"/>
        <v>418</v>
      </c>
      <c r="X12" s="63">
        <f t="shared" si="7"/>
        <v>418</v>
      </c>
      <c r="Y12" s="63">
        <f t="shared" si="8"/>
        <v>18726.399999999998</v>
      </c>
      <c r="Z12" s="63">
        <f t="shared" si="9"/>
        <v>18726.399999999998</v>
      </c>
    </row>
    <row r="13" spans="1:26" ht="12.75">
      <c r="A13" s="125" t="s">
        <v>560</v>
      </c>
      <c r="B13" s="49" t="s">
        <v>379</v>
      </c>
      <c r="C13" s="39">
        <v>28</v>
      </c>
      <c r="D13" s="39">
        <v>164</v>
      </c>
      <c r="E13" s="50">
        <v>12.5</v>
      </c>
      <c r="F13" s="135">
        <v>1</v>
      </c>
      <c r="G13" s="40"/>
      <c r="H13" s="40"/>
      <c r="I13" s="40"/>
      <c r="J13" s="40">
        <v>1.25</v>
      </c>
      <c r="K13" s="40"/>
      <c r="L13" s="40">
        <v>1.07</v>
      </c>
      <c r="M13" s="40"/>
      <c r="N13" s="51">
        <f t="shared" si="0"/>
        <v>16.72</v>
      </c>
      <c r="O13" s="80">
        <f>Лист4!W71</f>
        <v>22</v>
      </c>
      <c r="P13" s="179">
        <f t="shared" si="1"/>
        <v>368</v>
      </c>
      <c r="Q13" s="179">
        <f t="shared" si="4"/>
        <v>0</v>
      </c>
      <c r="R13" s="179">
        <f t="shared" si="2"/>
        <v>368</v>
      </c>
      <c r="S13" s="191">
        <f>P13*U4</f>
        <v>16486.399999999998</v>
      </c>
      <c r="T13" s="179">
        <f t="shared" si="5"/>
        <v>0</v>
      </c>
      <c r="U13" s="191">
        <f t="shared" si="3"/>
        <v>16486.399999999998</v>
      </c>
      <c r="V13" s="40"/>
      <c r="W13" s="63">
        <f t="shared" si="6"/>
        <v>368</v>
      </c>
      <c r="X13" s="63">
        <f t="shared" si="7"/>
        <v>368</v>
      </c>
      <c r="Y13" s="63">
        <f t="shared" si="8"/>
        <v>16486.399999999998</v>
      </c>
      <c r="Z13" s="63">
        <f t="shared" si="9"/>
        <v>16486.399999999998</v>
      </c>
    </row>
    <row r="14" spans="1:26" ht="12.75">
      <c r="A14" s="125" t="s">
        <v>561</v>
      </c>
      <c r="B14" s="49" t="s">
        <v>379</v>
      </c>
      <c r="C14" s="39">
        <v>28</v>
      </c>
      <c r="D14" s="39">
        <v>164</v>
      </c>
      <c r="E14" s="50">
        <v>12.5</v>
      </c>
      <c r="F14" s="135">
        <v>1</v>
      </c>
      <c r="G14" s="40"/>
      <c r="H14" s="40"/>
      <c r="I14" s="40"/>
      <c r="J14" s="40">
        <v>1.25</v>
      </c>
      <c r="K14" s="40"/>
      <c r="L14" s="40">
        <v>1.07</v>
      </c>
      <c r="M14" s="40"/>
      <c r="N14" s="51">
        <f t="shared" si="0"/>
        <v>16.72</v>
      </c>
      <c r="O14" s="80">
        <f>Лист4!W72</f>
        <v>21</v>
      </c>
      <c r="P14" s="179">
        <f t="shared" si="1"/>
        <v>351</v>
      </c>
      <c r="Q14" s="179">
        <f t="shared" si="4"/>
        <v>0</v>
      </c>
      <c r="R14" s="179">
        <f t="shared" si="2"/>
        <v>351</v>
      </c>
      <c r="S14" s="191">
        <f>P14*U4</f>
        <v>15724.8</v>
      </c>
      <c r="T14" s="179">
        <f t="shared" si="5"/>
        <v>0</v>
      </c>
      <c r="U14" s="191">
        <f t="shared" si="3"/>
        <v>15724.8</v>
      </c>
      <c r="V14" s="40"/>
      <c r="W14" s="63">
        <f t="shared" si="6"/>
        <v>351</v>
      </c>
      <c r="X14" s="63">
        <f t="shared" si="7"/>
        <v>351</v>
      </c>
      <c r="Y14" s="63">
        <f t="shared" si="8"/>
        <v>15724.8</v>
      </c>
      <c r="Z14" s="63">
        <f t="shared" si="9"/>
        <v>15724.8</v>
      </c>
    </row>
    <row r="15" spans="1:26" ht="12.75">
      <c r="A15" s="125" t="s">
        <v>562</v>
      </c>
      <c r="B15" s="49" t="s">
        <v>379</v>
      </c>
      <c r="C15" s="39">
        <v>28</v>
      </c>
      <c r="D15" s="39">
        <v>164</v>
      </c>
      <c r="E15" s="50">
        <v>12.5</v>
      </c>
      <c r="F15" s="135">
        <v>1</v>
      </c>
      <c r="G15" s="40"/>
      <c r="H15" s="40"/>
      <c r="I15" s="40"/>
      <c r="J15" s="40">
        <v>1.25</v>
      </c>
      <c r="K15" s="40"/>
      <c r="L15" s="40">
        <v>1.07</v>
      </c>
      <c r="M15" s="40"/>
      <c r="N15" s="51">
        <f t="shared" si="0"/>
        <v>16.72</v>
      </c>
      <c r="O15" s="80">
        <f>Лист4!W76</f>
        <v>22</v>
      </c>
      <c r="P15" s="179">
        <f t="shared" si="1"/>
        <v>368</v>
      </c>
      <c r="Q15" s="179">
        <f t="shared" si="4"/>
        <v>0</v>
      </c>
      <c r="R15" s="179">
        <f t="shared" si="2"/>
        <v>368</v>
      </c>
      <c r="S15" s="191">
        <f>P15*U4</f>
        <v>16486.399999999998</v>
      </c>
      <c r="T15" s="179">
        <f t="shared" si="5"/>
        <v>0</v>
      </c>
      <c r="U15" s="191">
        <f t="shared" si="3"/>
        <v>16486.399999999998</v>
      </c>
      <c r="V15" s="40"/>
      <c r="W15" s="63">
        <f t="shared" si="6"/>
        <v>368</v>
      </c>
      <c r="X15" s="63">
        <f t="shared" si="7"/>
        <v>368</v>
      </c>
      <c r="Y15" s="63">
        <f t="shared" si="8"/>
        <v>16486.399999999998</v>
      </c>
      <c r="Z15" s="63">
        <f t="shared" si="9"/>
        <v>16486.399999999998</v>
      </c>
    </row>
    <row r="16" spans="1:26" ht="12.75">
      <c r="A16" s="125" t="s">
        <v>563</v>
      </c>
      <c r="B16" s="49" t="s">
        <v>379</v>
      </c>
      <c r="C16" s="39">
        <v>28</v>
      </c>
      <c r="D16" s="39">
        <v>164</v>
      </c>
      <c r="E16" s="50">
        <v>12.5</v>
      </c>
      <c r="F16" s="135">
        <v>1</v>
      </c>
      <c r="G16" s="40"/>
      <c r="H16" s="40"/>
      <c r="I16" s="40"/>
      <c r="J16" s="40">
        <v>1.25</v>
      </c>
      <c r="K16" s="40"/>
      <c r="L16" s="40">
        <v>1.07</v>
      </c>
      <c r="M16" s="40"/>
      <c r="N16" s="51">
        <f t="shared" si="0"/>
        <v>16.72</v>
      </c>
      <c r="O16" s="80">
        <f>Лист4!W77</f>
        <v>19</v>
      </c>
      <c r="P16" s="179">
        <f t="shared" si="1"/>
        <v>318</v>
      </c>
      <c r="Q16" s="179">
        <f t="shared" si="4"/>
        <v>0</v>
      </c>
      <c r="R16" s="179">
        <f t="shared" si="2"/>
        <v>318</v>
      </c>
      <c r="S16" s="191">
        <f>P16*U4</f>
        <v>14246.4</v>
      </c>
      <c r="T16" s="179">
        <f t="shared" si="5"/>
        <v>0</v>
      </c>
      <c r="U16" s="191">
        <f t="shared" si="3"/>
        <v>14246.4</v>
      </c>
      <c r="V16" s="40"/>
      <c r="W16" s="63">
        <f t="shared" si="6"/>
        <v>318</v>
      </c>
      <c r="X16" s="63">
        <f t="shared" si="7"/>
        <v>318</v>
      </c>
      <c r="Y16" s="63">
        <f t="shared" si="8"/>
        <v>14246.4</v>
      </c>
      <c r="Z16" s="63">
        <f t="shared" si="9"/>
        <v>14246.4</v>
      </c>
    </row>
    <row r="17" spans="1:26" ht="15.75">
      <c r="A17" s="55"/>
      <c r="B17" s="56"/>
      <c r="C17" s="52"/>
      <c r="D17" s="52"/>
      <c r="E17" s="52"/>
      <c r="F17" s="52"/>
      <c r="G17" s="56"/>
      <c r="H17" s="56"/>
      <c r="I17" s="56"/>
      <c r="J17" s="56"/>
      <c r="K17" s="56"/>
      <c r="L17" s="56"/>
      <c r="M17" s="56"/>
      <c r="N17" s="56"/>
      <c r="O17" s="57" t="s">
        <v>92</v>
      </c>
      <c r="P17" s="136">
        <f>SUM(P7:P16)</f>
        <v>5660356</v>
      </c>
      <c r="Q17" s="52"/>
      <c r="R17" s="136">
        <f>SUM(R7:R16)</f>
        <v>5660356</v>
      </c>
      <c r="S17" s="39">
        <f>SUM(S7:S16)</f>
        <v>253583948.80000004</v>
      </c>
      <c r="T17" s="52"/>
      <c r="U17" s="176">
        <f>SUM(U7:U16)</f>
        <v>253583948.80000004</v>
      </c>
      <c r="V17" s="175"/>
      <c r="W17" s="38">
        <f t="shared" si="6"/>
        <v>5660356</v>
      </c>
      <c r="X17" s="38">
        <f t="shared" si="7"/>
        <v>5660356</v>
      </c>
      <c r="Z17" s="38">
        <f t="shared" si="9"/>
        <v>253583948.80000004</v>
      </c>
    </row>
    <row r="18" spans="1:22" ht="15">
      <c r="A18" s="60"/>
      <c r="B18" s="61"/>
      <c r="C18" s="695" t="s">
        <v>96</v>
      </c>
      <c r="D18" s="695"/>
      <c r="E18" s="695"/>
      <c r="F18" s="695"/>
      <c r="G18" s="696"/>
      <c r="H18" s="686" t="s">
        <v>94</v>
      </c>
      <c r="I18" s="686"/>
      <c r="J18" s="686"/>
      <c r="K18" s="686"/>
      <c r="L18" s="686"/>
      <c r="M18" s="686"/>
      <c r="N18" s="686"/>
      <c r="O18" s="686"/>
      <c r="P18" s="54"/>
      <c r="Q18" s="687"/>
      <c r="R18" s="688"/>
      <c r="S18" s="174"/>
      <c r="T18" s="684"/>
      <c r="U18" s="685"/>
      <c r="V18" s="130"/>
    </row>
    <row r="19" spans="1:22" ht="15">
      <c r="A19" s="44"/>
      <c r="B19" s="45"/>
      <c r="C19" s="697"/>
      <c r="D19" s="697"/>
      <c r="E19" s="697"/>
      <c r="F19" s="697"/>
      <c r="G19" s="698"/>
      <c r="H19" s="686" t="s">
        <v>95</v>
      </c>
      <c r="I19" s="686"/>
      <c r="J19" s="686"/>
      <c r="K19" s="686"/>
      <c r="L19" s="686"/>
      <c r="M19" s="686"/>
      <c r="N19" s="686"/>
      <c r="O19" s="686"/>
      <c r="P19" s="54"/>
      <c r="Q19" s="687"/>
      <c r="R19" s="688"/>
      <c r="S19" s="54"/>
      <c r="T19" s="684"/>
      <c r="U19" s="689"/>
      <c r="V19" s="685"/>
    </row>
    <row r="20" spans="1:22" ht="15.75">
      <c r="A20" s="46"/>
      <c r="B20" s="47"/>
      <c r="C20" s="699"/>
      <c r="D20" s="699"/>
      <c r="E20" s="699"/>
      <c r="F20" s="699"/>
      <c r="G20" s="700"/>
      <c r="H20" s="690" t="s">
        <v>97</v>
      </c>
      <c r="I20" s="691"/>
      <c r="J20" s="691"/>
      <c r="K20" s="691"/>
      <c r="L20" s="691"/>
      <c r="M20" s="691"/>
      <c r="N20" s="691"/>
      <c r="O20" s="691"/>
      <c r="P20" s="58"/>
      <c r="Q20" s="643"/>
      <c r="R20" s="644"/>
      <c r="S20" s="136"/>
      <c r="T20" s="692"/>
      <c r="U20" s="693"/>
      <c r="V20" s="694"/>
    </row>
    <row r="21" spans="1:26" ht="12.75">
      <c r="A21" s="52"/>
      <c r="B21" s="43" t="s">
        <v>328</v>
      </c>
      <c r="C21" s="39"/>
      <c r="D21" s="39"/>
      <c r="E21" s="50"/>
      <c r="F21" s="135"/>
      <c r="G21" s="40"/>
      <c r="H21" s="40"/>
      <c r="I21" s="40"/>
      <c r="J21" s="40"/>
      <c r="K21" s="40"/>
      <c r="L21" s="40"/>
      <c r="M21" s="40"/>
      <c r="N21" s="51"/>
      <c r="O21" s="80"/>
      <c r="P21" s="39"/>
      <c r="Q21" s="39"/>
      <c r="R21" s="39"/>
      <c r="S21" s="39"/>
      <c r="T21" s="39"/>
      <c r="U21" s="39"/>
      <c r="V21" s="40"/>
      <c r="W21" s="63"/>
      <c r="X21" s="63"/>
      <c r="Y21" s="63"/>
      <c r="Z21" s="63"/>
    </row>
    <row r="22" spans="1:26" ht="17.25" customHeight="1">
      <c r="A22" s="39" t="s">
        <v>224</v>
      </c>
      <c r="B22" s="43" t="s">
        <v>386</v>
      </c>
      <c r="C22" s="39" t="s">
        <v>461</v>
      </c>
      <c r="D22" s="39" t="s">
        <v>462</v>
      </c>
      <c r="E22" s="50">
        <v>50</v>
      </c>
      <c r="F22" s="135">
        <v>1</v>
      </c>
      <c r="G22" s="40"/>
      <c r="H22" s="40"/>
      <c r="I22" s="40"/>
      <c r="J22" s="40"/>
      <c r="K22" s="40"/>
      <c r="L22" s="40"/>
      <c r="M22" s="40"/>
      <c r="N22" s="51">
        <v>50</v>
      </c>
      <c r="O22" s="80">
        <v>45000</v>
      </c>
      <c r="P22" s="179">
        <f>ROUND(N22*O22,0)</f>
        <v>2250000</v>
      </c>
      <c r="Q22" s="39">
        <v>0</v>
      </c>
      <c r="R22" s="39">
        <f>IF(Q22&gt;0,ROUND(P22*(100-Q22)/100,0),P22)</f>
        <v>2250000</v>
      </c>
      <c r="S22" s="39">
        <f>P22*U4</f>
        <v>100800000</v>
      </c>
      <c r="T22" s="39">
        <v>0</v>
      </c>
      <c r="U22" s="136">
        <f>IF(T22&gt;0,ROUND(S22*(100-T22)/100,0),S22)</f>
        <v>100800000</v>
      </c>
      <c r="V22" s="40"/>
      <c r="W22" s="63">
        <f>IF(V22="с/в"," ",P22)</f>
        <v>2250000</v>
      </c>
      <c r="X22" s="63">
        <f>IF(V22="с/в"," ",R22)</f>
        <v>2250000</v>
      </c>
      <c r="Y22" s="63">
        <f>IF(V22="с/в"," ",S22)</f>
        <v>100800000</v>
      </c>
      <c r="Z22" s="63">
        <f>IF(V22="с/в"," ",U22)</f>
        <v>100800000</v>
      </c>
    </row>
    <row r="23" spans="1:26" ht="13.5" customHeight="1">
      <c r="A23" s="40" t="s">
        <v>224</v>
      </c>
      <c r="B23" s="43" t="s">
        <v>386</v>
      </c>
      <c r="C23" s="39" t="s">
        <v>461</v>
      </c>
      <c r="D23" s="39" t="s">
        <v>462</v>
      </c>
      <c r="E23" s="50">
        <v>50</v>
      </c>
      <c r="F23" s="135">
        <v>1</v>
      </c>
      <c r="G23" s="40"/>
      <c r="H23" s="40"/>
      <c r="I23" s="40"/>
      <c r="J23" s="40"/>
      <c r="K23" s="40">
        <v>0.95</v>
      </c>
      <c r="L23" s="40"/>
      <c r="M23" s="40"/>
      <c r="N23" s="51">
        <f>ROUND(PRODUCT(E23:M23),2)</f>
        <v>47.5</v>
      </c>
      <c r="O23" s="80">
        <v>64719</v>
      </c>
      <c r="P23" s="179">
        <f>ROUND(N23*O23,0)</f>
        <v>3074153</v>
      </c>
      <c r="Q23" s="39">
        <v>0</v>
      </c>
      <c r="R23" s="39">
        <f>IF(Q23&gt;0,ROUND(P23*(100-Q23)/100,0),P23)</f>
        <v>3074153</v>
      </c>
      <c r="S23" s="39">
        <f>P23*U4</f>
        <v>137722054.4</v>
      </c>
      <c r="T23" s="39">
        <v>0</v>
      </c>
      <c r="U23" s="197">
        <f>IF(T23&gt;0,ROUND(S23*(100-T23)/100,0),S23)</f>
        <v>137722054.4</v>
      </c>
      <c r="V23" s="40"/>
      <c r="W23" s="63"/>
      <c r="X23" s="63"/>
      <c r="Y23" s="63"/>
      <c r="Z23" s="63"/>
    </row>
    <row r="24" spans="1:26" ht="15.75" customHeight="1">
      <c r="A24" s="52"/>
      <c r="B24" s="53" t="s">
        <v>60</v>
      </c>
      <c r="C24" s="39"/>
      <c r="D24" s="39"/>
      <c r="E24" s="50"/>
      <c r="F24" s="135"/>
      <c r="G24" s="40"/>
      <c r="H24" s="40"/>
      <c r="I24" s="40"/>
      <c r="J24" s="40"/>
      <c r="K24" s="40"/>
      <c r="L24" s="40"/>
      <c r="M24" s="40"/>
      <c r="N24" s="51"/>
      <c r="O24" s="80"/>
      <c r="P24" s="179">
        <f>SUM(P22:P23)</f>
        <v>5324153</v>
      </c>
      <c r="Q24" s="39"/>
      <c r="R24" s="39">
        <f>SUM(R22:R23)</f>
        <v>5324153</v>
      </c>
      <c r="S24" s="39">
        <f>SUM(S22:S23)</f>
        <v>238522054.4</v>
      </c>
      <c r="T24" s="39"/>
      <c r="U24" s="197">
        <f>SUM(U22:U23)</f>
        <v>238522054.4</v>
      </c>
      <c r="V24" s="40"/>
      <c r="W24" s="63"/>
      <c r="X24" s="63"/>
      <c r="Y24" s="63"/>
      <c r="Z24" s="63"/>
    </row>
    <row r="25" spans="1:26" s="189" customFormat="1" ht="13.5" customHeight="1">
      <c r="A25" s="182" t="str">
        <f>Лист4!A53</f>
        <v>м.о.п</v>
      </c>
      <c r="B25" s="179" t="str">
        <f>Лист4!C53</f>
        <v>м.о.п. для пом.1-7</v>
      </c>
      <c r="C25" s="39" t="s">
        <v>461</v>
      </c>
      <c r="D25" s="39" t="s">
        <v>462</v>
      </c>
      <c r="E25" s="50">
        <v>50</v>
      </c>
      <c r="F25" s="135">
        <v>1</v>
      </c>
      <c r="G25" s="40"/>
      <c r="H25" s="40"/>
      <c r="I25" s="40"/>
      <c r="J25" s="40"/>
      <c r="K25" s="40"/>
      <c r="L25" s="40"/>
      <c r="M25" s="40"/>
      <c r="N25" s="51">
        <f>ROUND(PRODUCT(E25:M25),2)</f>
        <v>50</v>
      </c>
      <c r="O25" s="187">
        <f>Лист4!W12</f>
        <v>85</v>
      </c>
      <c r="P25" s="193">
        <f>ROUND(N25*O25,0)</f>
        <v>4250</v>
      </c>
      <c r="Q25" s="192">
        <v>0</v>
      </c>
      <c r="R25" s="192">
        <f>IF(Q25&gt;0,ROUND(P25*(100-Q25)/100,0),P25)</f>
        <v>4250</v>
      </c>
      <c r="S25" s="193">
        <f>P25*U4</f>
        <v>190400</v>
      </c>
      <c r="T25" s="192">
        <v>0</v>
      </c>
      <c r="U25" s="193">
        <f>IF(T25&gt;0,ROUND(S25*(100-T25)/100,0),S25)</f>
        <v>190400</v>
      </c>
      <c r="V25" s="194"/>
      <c r="W25" s="188"/>
      <c r="X25" s="188"/>
      <c r="Y25" s="188"/>
      <c r="Z25" s="188"/>
    </row>
    <row r="26" spans="1:26" s="189" customFormat="1" ht="13.5" customHeight="1">
      <c r="A26" s="182"/>
      <c r="B26" s="183" t="s">
        <v>553</v>
      </c>
      <c r="C26" s="179"/>
      <c r="D26" s="179"/>
      <c r="E26" s="184"/>
      <c r="F26" s="191"/>
      <c r="G26" s="185"/>
      <c r="H26" s="185"/>
      <c r="I26" s="185"/>
      <c r="J26" s="185"/>
      <c r="K26" s="185"/>
      <c r="L26" s="185"/>
      <c r="M26" s="185"/>
      <c r="N26" s="186"/>
      <c r="O26" s="187"/>
      <c r="P26" s="39">
        <f>SUM(P25)</f>
        <v>4250</v>
      </c>
      <c r="Q26" s="39"/>
      <c r="R26" s="39">
        <f>SUM(R25)</f>
        <v>4250</v>
      </c>
      <c r="S26" s="135">
        <f>SUM(S25)</f>
        <v>190400</v>
      </c>
      <c r="T26" s="39"/>
      <c r="U26" s="135">
        <f>SUM(U25)</f>
        <v>190400</v>
      </c>
      <c r="V26" s="40"/>
      <c r="W26" s="188"/>
      <c r="X26" s="188"/>
      <c r="Y26" s="188"/>
      <c r="Z26" s="188"/>
    </row>
    <row r="27" spans="1:26" s="189" customFormat="1" ht="12">
      <c r="A27" s="179" t="str">
        <f>Лист4!A55</f>
        <v>пом.1</v>
      </c>
      <c r="B27" s="190" t="str">
        <f>Лист4!C55</f>
        <v>нежилое помещение</v>
      </c>
      <c r="C27" s="179" t="s">
        <v>461</v>
      </c>
      <c r="D27" s="179" t="s">
        <v>462</v>
      </c>
      <c r="E27" s="184">
        <v>50</v>
      </c>
      <c r="F27" s="191">
        <v>1</v>
      </c>
      <c r="G27" s="185"/>
      <c r="H27" s="185"/>
      <c r="I27" s="185"/>
      <c r="J27" s="185"/>
      <c r="K27" s="185"/>
      <c r="L27" s="185"/>
      <c r="M27" s="185"/>
      <c r="N27" s="186">
        <f>ROUND(PRODUCT(E27:M27),2)</f>
        <v>50</v>
      </c>
      <c r="O27" s="187">
        <f>Лист4!W55</f>
        <v>607</v>
      </c>
      <c r="P27" s="192">
        <f>ROUND(N27*O27,0)</f>
        <v>30350</v>
      </c>
      <c r="Q27" s="192">
        <v>0</v>
      </c>
      <c r="R27" s="192">
        <f>IF(Q27&gt;0,ROUND(P27*(100-Q27)/100,0),P27)</f>
        <v>30350</v>
      </c>
      <c r="S27" s="193">
        <f>P27*U4</f>
        <v>1359680</v>
      </c>
      <c r="T27" s="192">
        <v>0</v>
      </c>
      <c r="U27" s="193">
        <f>IF(T27&gt;0,ROUND(S27*(100-T27)/100,0),S27)</f>
        <v>1359680</v>
      </c>
      <c r="V27" s="194"/>
      <c r="W27" s="188"/>
      <c r="X27" s="188"/>
      <c r="Y27" s="188"/>
      <c r="Z27" s="188"/>
    </row>
    <row r="28" spans="1:26" s="189" customFormat="1" ht="12">
      <c r="A28" s="179" t="str">
        <f>Лист4!A56</f>
        <v>а</v>
      </c>
      <c r="B28" s="190" t="s">
        <v>379</v>
      </c>
      <c r="C28" s="179">
        <v>28</v>
      </c>
      <c r="D28" s="179">
        <v>164</v>
      </c>
      <c r="E28" s="184">
        <v>12.5</v>
      </c>
      <c r="F28" s="191">
        <v>1</v>
      </c>
      <c r="G28" s="185"/>
      <c r="H28" s="185"/>
      <c r="I28" s="185"/>
      <c r="J28" s="185">
        <v>1.25</v>
      </c>
      <c r="K28" s="185"/>
      <c r="L28" s="185">
        <v>1.07</v>
      </c>
      <c r="M28" s="185"/>
      <c r="N28" s="186">
        <f>ROUND(PRODUCT(E28:M28),2)</f>
        <v>16.72</v>
      </c>
      <c r="O28" s="187">
        <f>Лист4!W56</f>
        <v>19</v>
      </c>
      <c r="P28" s="192">
        <f>ROUND(N28*O28,0)</f>
        <v>318</v>
      </c>
      <c r="Q28" s="192">
        <f>Q25</f>
        <v>0</v>
      </c>
      <c r="R28" s="192">
        <f>IF(Q28&gt;0,ROUND(P28*(100-Q28)/100,0),P28)</f>
        <v>318</v>
      </c>
      <c r="S28" s="193">
        <f>P28*U4</f>
        <v>14246.4</v>
      </c>
      <c r="T28" s="192">
        <f>Q28</f>
        <v>0</v>
      </c>
      <c r="U28" s="193">
        <f>IF(T28&gt;0,ROUND(S28*(100-T28)/100,0),S28)</f>
        <v>14246.4</v>
      </c>
      <c r="V28" s="194"/>
      <c r="W28" s="205">
        <v>2013</v>
      </c>
      <c r="X28" s="205">
        <v>1969</v>
      </c>
      <c r="Y28" s="188"/>
      <c r="Z28" s="204">
        <f>O23+O27+O31+O35+O37+O39+O41+O45</f>
        <v>71735</v>
      </c>
    </row>
    <row r="29" spans="1:26" s="189" customFormat="1" ht="12">
      <c r="A29" s="179" t="str">
        <f>Лист4!A57</f>
        <v>а1</v>
      </c>
      <c r="B29" s="190" t="s">
        <v>379</v>
      </c>
      <c r="C29" s="179">
        <v>28</v>
      </c>
      <c r="D29" s="179">
        <v>164</v>
      </c>
      <c r="E29" s="184">
        <v>12.5</v>
      </c>
      <c r="F29" s="191">
        <v>1</v>
      </c>
      <c r="G29" s="185"/>
      <c r="H29" s="185"/>
      <c r="I29" s="185"/>
      <c r="J29" s="185">
        <v>1.25</v>
      </c>
      <c r="K29" s="185"/>
      <c r="L29" s="185">
        <v>1.07</v>
      </c>
      <c r="M29" s="185"/>
      <c r="N29" s="186">
        <f>ROUND(PRODUCT(E29:M29),2)</f>
        <v>16.72</v>
      </c>
      <c r="O29" s="187">
        <f>Лист4!W57</f>
        <v>24</v>
      </c>
      <c r="P29" s="192">
        <f>ROUND(N29*O29,0)</f>
        <v>401</v>
      </c>
      <c r="Q29" s="192">
        <f>Q26</f>
        <v>0</v>
      </c>
      <c r="R29" s="192">
        <f>IF(Q29&gt;0,ROUND(P29*(100-Q29)/100,0),P29)</f>
        <v>401</v>
      </c>
      <c r="S29" s="193">
        <f>P29*U4</f>
        <v>17964.8</v>
      </c>
      <c r="T29" s="192">
        <f>Q29</f>
        <v>0</v>
      </c>
      <c r="U29" s="193">
        <f>IF(T29&gt;0,ROUND(S29*(100-T29)/100,0),S29)</f>
        <v>17964.8</v>
      </c>
      <c r="V29" s="194"/>
      <c r="W29" s="188"/>
      <c r="X29" s="188"/>
      <c r="Y29" s="188"/>
      <c r="Z29" s="188"/>
    </row>
    <row r="30" spans="1:26" s="189" customFormat="1" ht="13.5" customHeight="1">
      <c r="A30" s="182"/>
      <c r="B30" s="183" t="s">
        <v>549</v>
      </c>
      <c r="C30" s="179"/>
      <c r="D30" s="179"/>
      <c r="E30" s="184"/>
      <c r="F30" s="191"/>
      <c r="G30" s="185"/>
      <c r="H30" s="185"/>
      <c r="I30" s="185"/>
      <c r="J30" s="185"/>
      <c r="K30" s="185"/>
      <c r="L30" s="185"/>
      <c r="M30" s="185"/>
      <c r="N30" s="186"/>
      <c r="O30" s="187"/>
      <c r="P30" s="39">
        <f>SUM(P27:P29)</f>
        <v>31069</v>
      </c>
      <c r="Q30" s="39"/>
      <c r="R30" s="39">
        <f>SUM(R27:R29)</f>
        <v>31069</v>
      </c>
      <c r="S30" s="135">
        <f>SUM(S27:S29)</f>
        <v>1391891.2</v>
      </c>
      <c r="T30" s="39"/>
      <c r="U30" s="135">
        <f>SUM(U27:U29)</f>
        <v>1391891.2</v>
      </c>
      <c r="V30" s="185"/>
      <c r="W30" s="204">
        <f>U30</f>
        <v>1391891.2</v>
      </c>
      <c r="X30" s="188">
        <f>R30</f>
        <v>31069</v>
      </c>
      <c r="Y30" s="188"/>
      <c r="Z30" s="188"/>
    </row>
    <row r="31" spans="1:26" s="189" customFormat="1" ht="12">
      <c r="A31" s="179" t="str">
        <f>Лист4!A59</f>
        <v>пом.2</v>
      </c>
      <c r="B31" s="190" t="str">
        <f>Лист4!C55</f>
        <v>нежилое помещение</v>
      </c>
      <c r="C31" s="179" t="s">
        <v>461</v>
      </c>
      <c r="D31" s="179" t="s">
        <v>462</v>
      </c>
      <c r="E31" s="184">
        <v>50</v>
      </c>
      <c r="F31" s="191">
        <v>1</v>
      </c>
      <c r="G31" s="185"/>
      <c r="H31" s="185"/>
      <c r="I31" s="185"/>
      <c r="J31" s="185"/>
      <c r="K31" s="185"/>
      <c r="L31" s="185"/>
      <c r="M31" s="185"/>
      <c r="N31" s="186">
        <f>ROUND(PRODUCT(E31:M31),2)</f>
        <v>50</v>
      </c>
      <c r="O31" s="187">
        <f>Лист4!W59</f>
        <v>1293</v>
      </c>
      <c r="P31" s="192">
        <f>ROUND(N31*O31,0)</f>
        <v>64650</v>
      </c>
      <c r="Q31" s="192">
        <v>0</v>
      </c>
      <c r="R31" s="192">
        <f>IF(Q31&gt;0,ROUND(P31*(100-Q31)/100,0),P31)</f>
        <v>64650</v>
      </c>
      <c r="S31" s="193">
        <f>P31*U4</f>
        <v>2896320</v>
      </c>
      <c r="T31" s="192">
        <v>0</v>
      </c>
      <c r="U31" s="193">
        <f>IF(T31&gt;0,ROUND(S31*(100-T31)/100,0),S31)</f>
        <v>2896320</v>
      </c>
      <c r="V31" s="194"/>
      <c r="W31" s="188"/>
      <c r="X31" s="188"/>
      <c r="Y31" s="188"/>
      <c r="Z31" s="188"/>
    </row>
    <row r="32" spans="1:26" s="189" customFormat="1" ht="12">
      <c r="A32" s="179" t="str">
        <f>Лист4!A60</f>
        <v>а2</v>
      </c>
      <c r="B32" s="190" t="str">
        <f>Лист4!C56</f>
        <v>тамбур</v>
      </c>
      <c r="C32" s="179">
        <v>28</v>
      </c>
      <c r="D32" s="179">
        <v>164</v>
      </c>
      <c r="E32" s="184">
        <v>12.5</v>
      </c>
      <c r="F32" s="191">
        <v>1</v>
      </c>
      <c r="G32" s="185"/>
      <c r="H32" s="185"/>
      <c r="I32" s="185"/>
      <c r="J32" s="185">
        <v>1.25</v>
      </c>
      <c r="K32" s="185"/>
      <c r="L32" s="185">
        <v>1.07</v>
      </c>
      <c r="M32" s="185"/>
      <c r="N32" s="186">
        <f>ROUND(PRODUCT(E32:M32),2)</f>
        <v>16.72</v>
      </c>
      <c r="O32" s="187">
        <f>Лист4!W60</f>
        <v>24</v>
      </c>
      <c r="P32" s="192">
        <f>ROUND(N32*O32,0)</f>
        <v>401</v>
      </c>
      <c r="Q32" s="192">
        <f>Q29</f>
        <v>0</v>
      </c>
      <c r="R32" s="192">
        <f>IF(Q32&gt;0,ROUND(P32*(100-Q32)/100,0),P32)</f>
        <v>401</v>
      </c>
      <c r="S32" s="193">
        <f>P32*U4</f>
        <v>17964.8</v>
      </c>
      <c r="T32" s="192">
        <f>Q32</f>
        <v>0</v>
      </c>
      <c r="U32" s="193">
        <f>IF(T32&gt;0,ROUND(S32*(100-T32)/100,0),S32)</f>
        <v>17964.8</v>
      </c>
      <c r="V32" s="194"/>
      <c r="W32" s="188"/>
      <c r="X32" s="188"/>
      <c r="Y32" s="188"/>
      <c r="Z32" s="188"/>
    </row>
    <row r="33" spans="1:26" s="189" customFormat="1" ht="12">
      <c r="A33" s="179" t="str">
        <f>Лист4!A61</f>
        <v>а3</v>
      </c>
      <c r="B33" s="190" t="str">
        <f>Лист4!C57</f>
        <v>тамбур</v>
      </c>
      <c r="C33" s="179">
        <v>28</v>
      </c>
      <c r="D33" s="179">
        <v>164</v>
      </c>
      <c r="E33" s="184">
        <v>12.5</v>
      </c>
      <c r="F33" s="191">
        <v>1</v>
      </c>
      <c r="G33" s="185"/>
      <c r="H33" s="185"/>
      <c r="I33" s="185"/>
      <c r="J33" s="185">
        <v>1.25</v>
      </c>
      <c r="K33" s="185"/>
      <c r="L33" s="185">
        <v>1.07</v>
      </c>
      <c r="M33" s="185"/>
      <c r="N33" s="186">
        <f>ROUND(PRODUCT(E33:M33),2)</f>
        <v>16.72</v>
      </c>
      <c r="O33" s="187">
        <f>Лист4!W61</f>
        <v>25</v>
      </c>
      <c r="P33" s="192">
        <f>ROUND(N33*O33,0)</f>
        <v>418</v>
      </c>
      <c r="Q33" s="192">
        <f>Q30</f>
        <v>0</v>
      </c>
      <c r="R33" s="192">
        <f>IF(Q33&gt;0,ROUND(P33*(100-Q33)/100,0),P33)</f>
        <v>418</v>
      </c>
      <c r="S33" s="193">
        <f>P33*U4</f>
        <v>18726.399999999998</v>
      </c>
      <c r="T33" s="192">
        <f>Q33</f>
        <v>0</v>
      </c>
      <c r="U33" s="193">
        <f>IF(T33&gt;0,ROUND(S33*(100-T33)/100,0),S33)</f>
        <v>18726.399999999998</v>
      </c>
      <c r="V33" s="194"/>
      <c r="W33" s="188"/>
      <c r="X33" s="188"/>
      <c r="Y33" s="188"/>
      <c r="Z33" s="188"/>
    </row>
    <row r="34" spans="1:26" s="189" customFormat="1" ht="13.5" customHeight="1">
      <c r="A34" s="182"/>
      <c r="B34" s="183" t="s">
        <v>550</v>
      </c>
      <c r="C34" s="179"/>
      <c r="D34" s="179"/>
      <c r="E34" s="184"/>
      <c r="F34" s="191"/>
      <c r="G34" s="185"/>
      <c r="H34" s="185"/>
      <c r="I34" s="185"/>
      <c r="J34" s="185"/>
      <c r="K34" s="185"/>
      <c r="L34" s="185"/>
      <c r="M34" s="185"/>
      <c r="N34" s="186"/>
      <c r="O34" s="187"/>
      <c r="P34" s="39">
        <f>SUM(P31:P33)</f>
        <v>65469</v>
      </c>
      <c r="Q34" s="39"/>
      <c r="R34" s="39">
        <f>SUM(R31:R33)</f>
        <v>65469</v>
      </c>
      <c r="S34" s="135">
        <f>SUM(S31:S33)</f>
        <v>2933011.1999999997</v>
      </c>
      <c r="T34" s="39"/>
      <c r="U34" s="135">
        <f>SUM(U31:U33)</f>
        <v>2933011.1999999997</v>
      </c>
      <c r="V34" s="185"/>
      <c r="W34" s="204">
        <f>U34</f>
        <v>2933011.1999999997</v>
      </c>
      <c r="X34" s="188">
        <f>R34</f>
        <v>65469</v>
      </c>
      <c r="Y34" s="188"/>
      <c r="Z34" s="188"/>
    </row>
    <row r="35" spans="1:26" s="189" customFormat="1" ht="12.75">
      <c r="A35" s="179" t="str">
        <f>Лист4!A63</f>
        <v>пом.3</v>
      </c>
      <c r="B35" s="190" t="str">
        <f>Лист4!C63</f>
        <v>нежилое помещение</v>
      </c>
      <c r="C35" s="39" t="s">
        <v>461</v>
      </c>
      <c r="D35" s="39" t="s">
        <v>462</v>
      </c>
      <c r="E35" s="50">
        <v>50</v>
      </c>
      <c r="F35" s="135">
        <v>1</v>
      </c>
      <c r="G35" s="40"/>
      <c r="H35" s="40"/>
      <c r="I35" s="40"/>
      <c r="J35" s="40"/>
      <c r="K35" s="40"/>
      <c r="L35" s="40"/>
      <c r="M35" s="40"/>
      <c r="N35" s="51">
        <f>ROUND(PRODUCT(E35:M35),2)</f>
        <v>50</v>
      </c>
      <c r="O35" s="80">
        <f>Лист4!W63</f>
        <v>117</v>
      </c>
      <c r="P35" s="192">
        <f>ROUND(N35*O35,0)</f>
        <v>5850</v>
      </c>
      <c r="Q35" s="192">
        <v>0</v>
      </c>
      <c r="R35" s="192">
        <f>IF(Q35&gt;0,ROUND(P35*(100-Q35)/100,0),P35)</f>
        <v>5850</v>
      </c>
      <c r="S35" s="193">
        <f>P35*U4</f>
        <v>262079.99999999997</v>
      </c>
      <c r="T35" s="192">
        <v>0</v>
      </c>
      <c r="U35" s="193">
        <f>IF(T35&gt;0,ROUND(S35*(100-T35)/100,0),S35)</f>
        <v>262079.99999999997</v>
      </c>
      <c r="V35" s="195"/>
      <c r="W35" s="188"/>
      <c r="X35" s="188"/>
      <c r="Y35" s="188"/>
      <c r="Z35" s="188"/>
    </row>
    <row r="36" spans="1:26" s="189" customFormat="1" ht="13.5" customHeight="1">
      <c r="A36" s="182"/>
      <c r="B36" s="183" t="s">
        <v>551</v>
      </c>
      <c r="C36" s="179"/>
      <c r="D36" s="179"/>
      <c r="E36" s="184"/>
      <c r="F36" s="191"/>
      <c r="G36" s="185"/>
      <c r="H36" s="185"/>
      <c r="I36" s="185"/>
      <c r="J36" s="185"/>
      <c r="K36" s="185"/>
      <c r="L36" s="185"/>
      <c r="M36" s="185"/>
      <c r="N36" s="186"/>
      <c r="O36" s="187"/>
      <c r="P36" s="39">
        <f>SUM(P35)</f>
        <v>5850</v>
      </c>
      <c r="Q36" s="39"/>
      <c r="R36" s="39">
        <f>SUM(R35)</f>
        <v>5850</v>
      </c>
      <c r="S36" s="135">
        <f>SUM(S35)</f>
        <v>262079.99999999997</v>
      </c>
      <c r="T36" s="39"/>
      <c r="U36" s="135">
        <f>SUM(U35)</f>
        <v>262079.99999999997</v>
      </c>
      <c r="V36" s="185"/>
      <c r="W36" s="204">
        <f>U36</f>
        <v>262079.99999999997</v>
      </c>
      <c r="X36" s="188">
        <f>R36</f>
        <v>5850</v>
      </c>
      <c r="Y36" s="188"/>
      <c r="Z36" s="188"/>
    </row>
    <row r="37" spans="1:26" s="189" customFormat="1" ht="12.75">
      <c r="A37" s="179" t="str">
        <f>Лист4!A65</f>
        <v>пом.4</v>
      </c>
      <c r="B37" s="190" t="str">
        <f>Лист4!C65</f>
        <v>нежилое помещение</v>
      </c>
      <c r="C37" s="39" t="s">
        <v>461</v>
      </c>
      <c r="D37" s="39" t="s">
        <v>462</v>
      </c>
      <c r="E37" s="50">
        <v>50</v>
      </c>
      <c r="F37" s="135">
        <v>1</v>
      </c>
      <c r="G37" s="40"/>
      <c r="H37" s="40"/>
      <c r="I37" s="40"/>
      <c r="J37" s="40"/>
      <c r="K37" s="40"/>
      <c r="L37" s="40"/>
      <c r="M37" s="40"/>
      <c r="N37" s="51">
        <f>ROUND(PRODUCT(E37:M37),2)</f>
        <v>50</v>
      </c>
      <c r="O37" s="80">
        <f>Лист4!W65</f>
        <v>1710</v>
      </c>
      <c r="P37" s="192">
        <f>ROUND(N37*O37,0)</f>
        <v>85500</v>
      </c>
      <c r="Q37" s="192">
        <v>0</v>
      </c>
      <c r="R37" s="192">
        <f>IF(Q37&gt;0,ROUND(P37*(100-Q37)/100,0),P37)</f>
        <v>85500</v>
      </c>
      <c r="S37" s="193">
        <f>P37*U4</f>
        <v>3830399.9999999995</v>
      </c>
      <c r="T37" s="192">
        <v>0</v>
      </c>
      <c r="U37" s="193">
        <f>IF(T37&gt;0,ROUND(S37*(100-T37)/100,0),S37)</f>
        <v>3830399.9999999995</v>
      </c>
      <c r="V37" s="195"/>
      <c r="W37" s="188"/>
      <c r="X37" s="188"/>
      <c r="Y37" s="188"/>
      <c r="Z37" s="188"/>
    </row>
    <row r="38" spans="1:26" s="189" customFormat="1" ht="13.5" customHeight="1">
      <c r="A38" s="182"/>
      <c r="B38" s="183" t="s">
        <v>552</v>
      </c>
      <c r="C38" s="179"/>
      <c r="D38" s="179"/>
      <c r="E38" s="184"/>
      <c r="F38" s="191"/>
      <c r="G38" s="185"/>
      <c r="H38" s="185"/>
      <c r="I38" s="185"/>
      <c r="J38" s="185"/>
      <c r="K38" s="185"/>
      <c r="L38" s="185"/>
      <c r="M38" s="185"/>
      <c r="N38" s="186"/>
      <c r="O38" s="187"/>
      <c r="P38" s="39">
        <f>SUM(P37)</f>
        <v>85500</v>
      </c>
      <c r="Q38" s="39"/>
      <c r="R38" s="39">
        <f>SUM(R37)</f>
        <v>85500</v>
      </c>
      <c r="S38" s="135">
        <f>SUM(S37)</f>
        <v>3830399.9999999995</v>
      </c>
      <c r="T38" s="39"/>
      <c r="U38" s="135">
        <f>SUM(U37)</f>
        <v>3830399.9999999995</v>
      </c>
      <c r="V38" s="40"/>
      <c r="W38" s="204">
        <f>U38</f>
        <v>3830399.9999999995</v>
      </c>
      <c r="X38" s="188">
        <f>R38</f>
        <v>85500</v>
      </c>
      <c r="Y38" s="188"/>
      <c r="Z38" s="188"/>
    </row>
    <row r="39" spans="1:26" s="189" customFormat="1" ht="12.75">
      <c r="A39" s="185" t="str">
        <f>Лист4!A68</f>
        <v>пом.5</v>
      </c>
      <c r="B39" s="190" t="str">
        <f>Лист4!C68</f>
        <v>нежилое помещение</v>
      </c>
      <c r="C39" s="39" t="s">
        <v>461</v>
      </c>
      <c r="D39" s="39" t="s">
        <v>462</v>
      </c>
      <c r="E39" s="50">
        <v>50</v>
      </c>
      <c r="F39" s="135">
        <v>1</v>
      </c>
      <c r="G39" s="40"/>
      <c r="H39" s="40"/>
      <c r="I39" s="40"/>
      <c r="J39" s="40"/>
      <c r="K39" s="40"/>
      <c r="L39" s="40"/>
      <c r="M39" s="40"/>
      <c r="N39" s="51">
        <f>ROUND(PRODUCT(E39:M39),2)</f>
        <v>50</v>
      </c>
      <c r="O39" s="80">
        <f>Лист4!W68</f>
        <v>1672</v>
      </c>
      <c r="P39" s="192">
        <f>ROUND(N39*O39,0)</f>
        <v>83600</v>
      </c>
      <c r="Q39" s="192">
        <v>0</v>
      </c>
      <c r="R39" s="192">
        <f>IF(Q39&gt;0,ROUND(P39*(100-Q39)/100,0),P39)</f>
        <v>83600</v>
      </c>
      <c r="S39" s="193">
        <f>P39*U4</f>
        <v>3745279.9999999995</v>
      </c>
      <c r="T39" s="192">
        <v>0</v>
      </c>
      <c r="U39" s="193">
        <f>IF(T39&gt;0,ROUND(S39*(100-T39)/100,0),S39)</f>
        <v>3745279.9999999995</v>
      </c>
      <c r="V39" s="195"/>
      <c r="W39" s="188"/>
      <c r="X39" s="188"/>
      <c r="Y39" s="188"/>
      <c r="Z39" s="188"/>
    </row>
    <row r="40" spans="1:26" s="189" customFormat="1" ht="13.5" customHeight="1">
      <c r="A40" s="182"/>
      <c r="B40" s="183" t="s">
        <v>557</v>
      </c>
      <c r="C40" s="179"/>
      <c r="D40" s="179"/>
      <c r="E40" s="184"/>
      <c r="F40" s="191"/>
      <c r="G40" s="185"/>
      <c r="H40" s="185"/>
      <c r="I40" s="185"/>
      <c r="J40" s="185"/>
      <c r="K40" s="185"/>
      <c r="L40" s="185"/>
      <c r="M40" s="185"/>
      <c r="N40" s="186"/>
      <c r="O40" s="187"/>
      <c r="P40" s="39">
        <f>SUM(P39)</f>
        <v>83600</v>
      </c>
      <c r="Q40" s="39"/>
      <c r="R40" s="39">
        <f>SUM(R39)</f>
        <v>83600</v>
      </c>
      <c r="S40" s="135">
        <f>SUM(S39)</f>
        <v>3745279.9999999995</v>
      </c>
      <c r="T40" s="39"/>
      <c r="U40" s="135">
        <f>SUM(U39)</f>
        <v>3745279.9999999995</v>
      </c>
      <c r="V40" s="185"/>
      <c r="W40" s="204">
        <f>U40</f>
        <v>3745279.9999999995</v>
      </c>
      <c r="X40" s="188">
        <f>R40</f>
        <v>83600</v>
      </c>
      <c r="Y40" s="188"/>
      <c r="Z40" s="188"/>
    </row>
    <row r="41" spans="1:26" s="189" customFormat="1" ht="12.75">
      <c r="A41" s="179" t="str">
        <f>Лист4!A70</f>
        <v>пом.6</v>
      </c>
      <c r="B41" s="190" t="str">
        <f>Лист4!C70</f>
        <v>нежилое помещение</v>
      </c>
      <c r="C41" s="39" t="s">
        <v>461</v>
      </c>
      <c r="D41" s="39" t="s">
        <v>462</v>
      </c>
      <c r="E41" s="50">
        <v>50</v>
      </c>
      <c r="F41" s="135">
        <v>1</v>
      </c>
      <c r="G41" s="40"/>
      <c r="H41" s="40"/>
      <c r="I41" s="40"/>
      <c r="J41" s="40"/>
      <c r="K41" s="40"/>
      <c r="L41" s="40"/>
      <c r="M41" s="40"/>
      <c r="N41" s="51">
        <f>ROUND(PRODUCT(E41:M41),2)</f>
        <v>50</v>
      </c>
      <c r="O41" s="80">
        <f>Лист4!W70</f>
        <v>1062</v>
      </c>
      <c r="P41" s="192">
        <f>ROUND(N41*O41,0)</f>
        <v>53100</v>
      </c>
      <c r="Q41" s="192">
        <v>0</v>
      </c>
      <c r="R41" s="192">
        <f>IF(Q41&gt;0,ROUND(P41*(100-Q41)/100,0),P41)</f>
        <v>53100</v>
      </c>
      <c r="S41" s="193">
        <f>P41*U4</f>
        <v>2378880</v>
      </c>
      <c r="T41" s="192">
        <v>0</v>
      </c>
      <c r="U41" s="193">
        <f>IF(T41&gt;0,ROUND(S41*(100-T41)/100,0),S41)</f>
        <v>2378880</v>
      </c>
      <c r="V41" s="195"/>
      <c r="W41" s="188"/>
      <c r="X41" s="188"/>
      <c r="Y41" s="188"/>
      <c r="Z41" s="188"/>
    </row>
    <row r="42" spans="1:26" s="189" customFormat="1" ht="12.75">
      <c r="A42" s="179" t="s">
        <v>560</v>
      </c>
      <c r="B42" s="190" t="s">
        <v>379</v>
      </c>
      <c r="C42" s="39">
        <v>28</v>
      </c>
      <c r="D42" s="39">
        <v>164</v>
      </c>
      <c r="E42" s="50">
        <v>12.5</v>
      </c>
      <c r="F42" s="135">
        <v>1</v>
      </c>
      <c r="G42" s="40"/>
      <c r="H42" s="40"/>
      <c r="I42" s="40"/>
      <c r="J42" s="40">
        <v>1.25</v>
      </c>
      <c r="K42" s="40"/>
      <c r="L42" s="40">
        <v>1.07</v>
      </c>
      <c r="M42" s="40"/>
      <c r="N42" s="51">
        <f>ROUND(PRODUCT(E42:M42),2)</f>
        <v>16.72</v>
      </c>
      <c r="O42" s="80">
        <f>Лист4!W71</f>
        <v>22</v>
      </c>
      <c r="P42" s="192">
        <f>ROUND(N42*O42,0)</f>
        <v>368</v>
      </c>
      <c r="Q42" s="192">
        <f>Q39</f>
        <v>0</v>
      </c>
      <c r="R42" s="192">
        <f>IF(Q42&gt;0,ROUND(P42*(100-Q42)/100,0),P42)</f>
        <v>368</v>
      </c>
      <c r="S42" s="193">
        <f>P42*U4</f>
        <v>16486.399999999998</v>
      </c>
      <c r="T42" s="192">
        <f>Q42</f>
        <v>0</v>
      </c>
      <c r="U42" s="193">
        <f>IF(T42&gt;0,ROUND(S42*(100-T42)/100,0),S42)</f>
        <v>16486.399999999998</v>
      </c>
      <c r="V42" s="195"/>
      <c r="W42" s="188"/>
      <c r="X42" s="188"/>
      <c r="Y42" s="188"/>
      <c r="Z42" s="188"/>
    </row>
    <row r="43" spans="1:26" s="189" customFormat="1" ht="12.75">
      <c r="A43" s="179" t="s">
        <v>561</v>
      </c>
      <c r="B43" s="190" t="s">
        <v>379</v>
      </c>
      <c r="C43" s="39">
        <v>28</v>
      </c>
      <c r="D43" s="39">
        <v>164</v>
      </c>
      <c r="E43" s="50">
        <v>12.5</v>
      </c>
      <c r="F43" s="135">
        <v>1</v>
      </c>
      <c r="G43" s="40"/>
      <c r="H43" s="40"/>
      <c r="I43" s="40"/>
      <c r="J43" s="40">
        <v>1.25</v>
      </c>
      <c r="K43" s="40"/>
      <c r="L43" s="40">
        <v>1.07</v>
      </c>
      <c r="M43" s="40"/>
      <c r="N43" s="51">
        <f>ROUND(PRODUCT(E43:M43),2)</f>
        <v>16.72</v>
      </c>
      <c r="O43" s="80">
        <f>Лист4!W72</f>
        <v>21</v>
      </c>
      <c r="P43" s="192">
        <f>ROUND(N43*O43,0)</f>
        <v>351</v>
      </c>
      <c r="Q43" s="192">
        <f>Q40</f>
        <v>0</v>
      </c>
      <c r="R43" s="192">
        <f>IF(Q43&gt;0,ROUND(P43*(100-Q43)/100,0),P43)</f>
        <v>351</v>
      </c>
      <c r="S43" s="193">
        <f>P43*U4</f>
        <v>15724.8</v>
      </c>
      <c r="T43" s="192">
        <f>Q43</f>
        <v>0</v>
      </c>
      <c r="U43" s="193">
        <f>IF(T43&gt;0,ROUND(S43*(100-T43)/100,0),S43)</f>
        <v>15724.8</v>
      </c>
      <c r="V43" s="195"/>
      <c r="W43" s="188"/>
      <c r="X43" s="188"/>
      <c r="Y43" s="188"/>
      <c r="Z43" s="188"/>
    </row>
    <row r="44" spans="1:26" s="189" customFormat="1" ht="13.5" customHeight="1">
      <c r="A44" s="182"/>
      <c r="B44" s="183" t="s">
        <v>558</v>
      </c>
      <c r="C44" s="179"/>
      <c r="D44" s="179"/>
      <c r="E44" s="184"/>
      <c r="F44" s="191"/>
      <c r="G44" s="185"/>
      <c r="H44" s="185"/>
      <c r="I44" s="185"/>
      <c r="J44" s="185"/>
      <c r="K44" s="185"/>
      <c r="L44" s="185"/>
      <c r="M44" s="185"/>
      <c r="N44" s="186"/>
      <c r="O44" s="187"/>
      <c r="P44" s="39">
        <f>SUM(P41:P43)</f>
        <v>53819</v>
      </c>
      <c r="Q44" s="39"/>
      <c r="R44" s="39">
        <f>SUM(R41:R43)</f>
        <v>53819</v>
      </c>
      <c r="S44" s="135">
        <f>SUM(S41:S43)</f>
        <v>2411091.1999999997</v>
      </c>
      <c r="T44" s="39"/>
      <c r="U44" s="135">
        <f>SUM(U41:U43)</f>
        <v>2411091.1999999997</v>
      </c>
      <c r="V44" s="185"/>
      <c r="W44" s="204">
        <f>U44</f>
        <v>2411091.1999999997</v>
      </c>
      <c r="X44" s="188">
        <f>R44</f>
        <v>53819</v>
      </c>
      <c r="Y44" s="188"/>
      <c r="Z44" s="188"/>
    </row>
    <row r="45" spans="1:26" s="189" customFormat="1" ht="12.75">
      <c r="A45" s="179" t="str">
        <f>Лист4!A75</f>
        <v>пом.7</v>
      </c>
      <c r="B45" s="190" t="str">
        <f>Лист4!C75</f>
        <v>нежилое помещение</v>
      </c>
      <c r="C45" s="39" t="s">
        <v>461</v>
      </c>
      <c r="D45" s="39" t="s">
        <v>462</v>
      </c>
      <c r="E45" s="50">
        <v>50</v>
      </c>
      <c r="F45" s="135">
        <v>1</v>
      </c>
      <c r="G45" s="40"/>
      <c r="H45" s="40"/>
      <c r="I45" s="40"/>
      <c r="J45" s="40"/>
      <c r="K45" s="40"/>
      <c r="L45" s="40"/>
      <c r="M45" s="40"/>
      <c r="N45" s="51">
        <f>ROUND(PRODUCT(E45:M45),2)</f>
        <v>50</v>
      </c>
      <c r="O45" s="80">
        <f>Лист4!W75</f>
        <v>555</v>
      </c>
      <c r="P45" s="192">
        <f>ROUND(N45*O45,0)</f>
        <v>27750</v>
      </c>
      <c r="Q45" s="192">
        <v>0</v>
      </c>
      <c r="R45" s="192">
        <f>IF(Q45&gt;0,ROUND(P45*(100-Q45)/100,0),P45)</f>
        <v>27750</v>
      </c>
      <c r="S45" s="193">
        <f>P45*U4</f>
        <v>1243200</v>
      </c>
      <c r="T45" s="192">
        <v>0</v>
      </c>
      <c r="U45" s="193">
        <f>IF(T45&gt;0,ROUND(S45*(100-T45)/100,0),S45)</f>
        <v>1243200</v>
      </c>
      <c r="V45" s="195"/>
      <c r="W45" s="188"/>
      <c r="X45" s="188"/>
      <c r="Y45" s="188"/>
      <c r="Z45" s="188"/>
    </row>
    <row r="46" spans="1:26" s="189" customFormat="1" ht="12">
      <c r="A46" s="179" t="s">
        <v>562</v>
      </c>
      <c r="B46" s="190" t="s">
        <v>379</v>
      </c>
      <c r="C46" s="179">
        <v>28</v>
      </c>
      <c r="D46" s="179">
        <v>164</v>
      </c>
      <c r="E46" s="184">
        <v>12.5</v>
      </c>
      <c r="F46" s="191">
        <v>1</v>
      </c>
      <c r="G46" s="185"/>
      <c r="H46" s="185"/>
      <c r="I46" s="185"/>
      <c r="J46" s="185">
        <v>1.25</v>
      </c>
      <c r="K46" s="185"/>
      <c r="L46" s="185">
        <v>1.07</v>
      </c>
      <c r="M46" s="185"/>
      <c r="N46" s="186">
        <f>ROUND(PRODUCT(E46:M46),2)</f>
        <v>16.72</v>
      </c>
      <c r="O46" s="187">
        <f>Лист4!W76</f>
        <v>22</v>
      </c>
      <c r="P46" s="192">
        <f>ROUND(N46*O46,0)</f>
        <v>368</v>
      </c>
      <c r="Q46" s="192">
        <v>0</v>
      </c>
      <c r="R46" s="192">
        <f>IF(Q46&gt;0,ROUND(P46*(100-Q46)/100,0),P46)</f>
        <v>368</v>
      </c>
      <c r="S46" s="193">
        <f>P46*U4</f>
        <v>16486.399999999998</v>
      </c>
      <c r="T46" s="192">
        <v>0</v>
      </c>
      <c r="U46" s="193">
        <f>IF(T46&gt;0,ROUND(S46*(100-T46)/100,0),S46)</f>
        <v>16486.399999999998</v>
      </c>
      <c r="V46" s="185"/>
      <c r="W46" s="188"/>
      <c r="X46" s="188"/>
      <c r="Y46" s="188"/>
      <c r="Z46" s="188"/>
    </row>
    <row r="47" spans="1:26" s="189" customFormat="1" ht="12">
      <c r="A47" s="185" t="s">
        <v>563</v>
      </c>
      <c r="B47" s="190" t="s">
        <v>379</v>
      </c>
      <c r="C47" s="179">
        <v>28</v>
      </c>
      <c r="D47" s="179">
        <v>164</v>
      </c>
      <c r="E47" s="184">
        <v>12.5</v>
      </c>
      <c r="F47" s="191">
        <v>1</v>
      </c>
      <c r="G47" s="185"/>
      <c r="H47" s="185"/>
      <c r="I47" s="185"/>
      <c r="J47" s="185">
        <v>1.25</v>
      </c>
      <c r="K47" s="185"/>
      <c r="L47" s="185">
        <v>1.07</v>
      </c>
      <c r="M47" s="185"/>
      <c r="N47" s="186">
        <f>ROUND(PRODUCT(E47:M47),2)</f>
        <v>16.72</v>
      </c>
      <c r="O47" s="187">
        <f>Лист4!W77</f>
        <v>19</v>
      </c>
      <c r="P47" s="192">
        <f>ROUND(N47*O47,0)</f>
        <v>318</v>
      </c>
      <c r="Q47" s="192">
        <v>0</v>
      </c>
      <c r="R47" s="192">
        <f>IF(Q47&gt;0,ROUND(P47*(100-Q47)/100,0),P47)</f>
        <v>318</v>
      </c>
      <c r="S47" s="193">
        <f>P47*U4</f>
        <v>14246.4</v>
      </c>
      <c r="T47" s="192">
        <v>0</v>
      </c>
      <c r="U47" s="193">
        <f>IF(T47&gt;0,ROUND(S47*(100-T47)/100,0),S47)</f>
        <v>14246.4</v>
      </c>
      <c r="V47" s="185"/>
      <c r="W47" s="188"/>
      <c r="X47" s="188"/>
      <c r="Y47" s="188"/>
      <c r="Z47" s="188"/>
    </row>
    <row r="48" spans="1:26" s="189" customFormat="1" ht="13.5" customHeight="1">
      <c r="A48" s="182"/>
      <c r="B48" s="183" t="s">
        <v>559</v>
      </c>
      <c r="C48" s="179"/>
      <c r="D48" s="179"/>
      <c r="E48" s="184"/>
      <c r="F48" s="191"/>
      <c r="G48" s="185"/>
      <c r="H48" s="185"/>
      <c r="I48" s="185"/>
      <c r="J48" s="185"/>
      <c r="K48" s="185"/>
      <c r="L48" s="185"/>
      <c r="M48" s="185"/>
      <c r="N48" s="186"/>
      <c r="O48" s="187"/>
      <c r="P48" s="179">
        <f>SUM(P45:P47)</f>
        <v>28436</v>
      </c>
      <c r="Q48" s="179"/>
      <c r="R48" s="179">
        <f>SUM(R45:R47)</f>
        <v>28436</v>
      </c>
      <c r="S48" s="191">
        <f>SUM(S45:S47)</f>
        <v>1273932.7999999998</v>
      </c>
      <c r="T48" s="179"/>
      <c r="U48" s="191">
        <f>SUM(U45:U47)</f>
        <v>1273932.7999999998</v>
      </c>
      <c r="V48" s="185"/>
      <c r="W48" s="204">
        <f>U48</f>
        <v>1273932.7999999998</v>
      </c>
      <c r="X48" s="188">
        <f>R48</f>
        <v>28436</v>
      </c>
      <c r="Y48" s="188"/>
      <c r="Z48" s="188"/>
    </row>
    <row r="49" spans="1:26" s="189" customFormat="1" ht="21" customHeight="1">
      <c r="A49" s="199"/>
      <c r="B49" s="200"/>
      <c r="C49" s="669" t="s">
        <v>595</v>
      </c>
      <c r="D49" s="670"/>
      <c r="E49" s="670"/>
      <c r="F49" s="670"/>
      <c r="G49" s="670"/>
      <c r="H49" s="670"/>
      <c r="I49" s="670"/>
      <c r="J49" s="670"/>
      <c r="K49" s="670"/>
      <c r="L49" s="670"/>
      <c r="M49" s="670"/>
      <c r="N49" s="670"/>
      <c r="O49" s="670"/>
      <c r="P49" s="670"/>
      <c r="Q49" s="670"/>
      <c r="R49" s="670"/>
      <c r="S49" s="671"/>
      <c r="T49" s="202"/>
      <c r="U49" s="203"/>
      <c r="V49" s="201"/>
      <c r="W49" s="204">
        <f>SUM(W30:W48)</f>
        <v>15847686.399999999</v>
      </c>
      <c r="X49" s="188">
        <f>SUM(X30:X48)</f>
        <v>353743</v>
      </c>
      <c r="Y49" s="188"/>
      <c r="Z49" s="188"/>
    </row>
    <row r="50" spans="1:26" s="189" customFormat="1" ht="17.25" customHeight="1">
      <c r="A50" s="199"/>
      <c r="B50" s="200"/>
      <c r="C50" s="672" t="s">
        <v>596</v>
      </c>
      <c r="D50" s="673"/>
      <c r="E50" s="673"/>
      <c r="F50" s="673"/>
      <c r="G50" s="673"/>
      <c r="H50" s="673"/>
      <c r="I50" s="673"/>
      <c r="J50" s="673"/>
      <c r="K50" s="673"/>
      <c r="L50" s="673"/>
      <c r="M50" s="673"/>
      <c r="N50" s="673"/>
      <c r="O50" s="673"/>
      <c r="P50" s="673"/>
      <c r="Q50" s="673"/>
      <c r="R50" s="673"/>
      <c r="S50" s="674"/>
      <c r="T50" s="202"/>
      <c r="U50" s="203"/>
      <c r="V50" s="201"/>
      <c r="W50" s="188"/>
      <c r="X50" s="188"/>
      <c r="Y50" s="188"/>
      <c r="Z50" s="188"/>
    </row>
    <row r="51" spans="3:6" ht="12.75" hidden="1">
      <c r="C51" s="47"/>
      <c r="D51" s="47"/>
      <c r="E51" s="47"/>
      <c r="F51" s="47"/>
    </row>
    <row r="52" spans="3:19" ht="15" customHeight="1">
      <c r="C52" s="641" t="s">
        <v>99</v>
      </c>
      <c r="D52" s="357"/>
      <c r="E52" s="357"/>
      <c r="F52" s="357"/>
      <c r="G52" s="357"/>
      <c r="H52" s="357"/>
      <c r="I52" s="357"/>
      <c r="J52" s="357"/>
      <c r="K52" s="357"/>
      <c r="L52" s="358"/>
      <c r="M52" s="641" t="s">
        <v>98</v>
      </c>
      <c r="N52" s="262"/>
      <c r="O52" s="262"/>
      <c r="P52" s="262"/>
      <c r="Q52" s="262"/>
      <c r="R52" s="262"/>
      <c r="S52" s="654"/>
    </row>
    <row r="53" spans="3:19" ht="10.5" customHeight="1">
      <c r="C53" s="359"/>
      <c r="D53" s="360"/>
      <c r="E53" s="360"/>
      <c r="F53" s="360"/>
      <c r="G53" s="360"/>
      <c r="H53" s="360"/>
      <c r="I53" s="360"/>
      <c r="J53" s="360"/>
      <c r="K53" s="360"/>
      <c r="L53" s="361"/>
      <c r="M53" s="655"/>
      <c r="N53" s="656"/>
      <c r="O53" s="656"/>
      <c r="P53" s="656"/>
      <c r="Q53" s="656"/>
      <c r="R53" s="656"/>
      <c r="S53" s="657"/>
    </row>
    <row r="54" spans="3:19" ht="9.75" customHeight="1">
      <c r="C54" s="641" t="s">
        <v>100</v>
      </c>
      <c r="D54" s="262"/>
      <c r="E54" s="654"/>
      <c r="F54" s="661">
        <v>41246</v>
      </c>
      <c r="G54" s="662"/>
      <c r="H54" s="648" t="s">
        <v>104</v>
      </c>
      <c r="I54" s="649"/>
      <c r="J54" s="650"/>
      <c r="K54" s="60"/>
      <c r="L54" s="62"/>
      <c r="M54" s="648"/>
      <c r="N54" s="650"/>
      <c r="O54" s="639" t="s">
        <v>106</v>
      </c>
      <c r="P54" s="642"/>
      <c r="Q54" s="640"/>
      <c r="R54" s="658"/>
      <c r="S54" s="659"/>
    </row>
    <row r="55" spans="3:19" ht="14.25" customHeight="1">
      <c r="C55" s="681"/>
      <c r="D55" s="682"/>
      <c r="E55" s="683"/>
      <c r="F55" s="663"/>
      <c r="G55" s="664"/>
      <c r="H55" s="651" t="s">
        <v>575</v>
      </c>
      <c r="I55" s="652"/>
      <c r="J55" s="653"/>
      <c r="K55" s="46"/>
      <c r="L55" s="48"/>
      <c r="M55" s="639" t="s">
        <v>103</v>
      </c>
      <c r="N55" s="640"/>
      <c r="O55" s="678" t="s">
        <v>107</v>
      </c>
      <c r="P55" s="679"/>
      <c r="Q55" s="680"/>
      <c r="R55" s="660"/>
      <c r="S55" s="527"/>
    </row>
    <row r="56" spans="3:19" ht="22.5" customHeight="1">
      <c r="C56" s="655"/>
      <c r="D56" s="656"/>
      <c r="E56" s="657"/>
      <c r="F56" s="665"/>
      <c r="G56" s="666"/>
      <c r="H56" s="675" t="s">
        <v>590</v>
      </c>
      <c r="I56" s="676"/>
      <c r="J56" s="677"/>
      <c r="K56" s="46"/>
      <c r="L56" s="48"/>
      <c r="M56" s="639" t="s">
        <v>103</v>
      </c>
      <c r="N56" s="640"/>
      <c r="O56" s="678" t="s">
        <v>107</v>
      </c>
      <c r="P56" s="679"/>
      <c r="Q56" s="680"/>
      <c r="R56" s="206"/>
      <c r="S56" s="207"/>
    </row>
    <row r="57" spans="3:19" ht="10.5" customHeight="1">
      <c r="C57" s="641" t="s">
        <v>101</v>
      </c>
      <c r="D57" s="262"/>
      <c r="E57" s="654"/>
      <c r="F57" s="639" t="s">
        <v>103</v>
      </c>
      <c r="G57" s="640"/>
      <c r="H57" s="648" t="s">
        <v>105</v>
      </c>
      <c r="I57" s="649"/>
      <c r="J57" s="650"/>
      <c r="K57" s="44"/>
      <c r="L57" s="221"/>
      <c r="M57" s="142"/>
      <c r="N57" s="213"/>
      <c r="O57" s="214"/>
      <c r="P57" s="215"/>
      <c r="Q57" s="216"/>
      <c r="R57" s="206"/>
      <c r="S57" s="207"/>
    </row>
    <row r="58" spans="3:19" ht="21" customHeight="1">
      <c r="C58" s="681"/>
      <c r="D58" s="682"/>
      <c r="E58" s="683"/>
      <c r="F58" s="639" t="s">
        <v>103</v>
      </c>
      <c r="G58" s="640"/>
      <c r="H58" s="391" t="s">
        <v>584</v>
      </c>
      <c r="I58" s="392"/>
      <c r="J58" s="393"/>
      <c r="K58" s="60"/>
      <c r="L58" s="62"/>
      <c r="M58" s="648"/>
      <c r="N58" s="650"/>
      <c r="O58" s="639" t="s">
        <v>106</v>
      </c>
      <c r="P58" s="642"/>
      <c r="Q58" s="640"/>
      <c r="R58" s="206"/>
      <c r="S58" s="207"/>
    </row>
    <row r="59" spans="3:19" ht="22.5" customHeight="1">
      <c r="C59" s="655"/>
      <c r="D59" s="656"/>
      <c r="E59" s="657"/>
      <c r="F59" s="639" t="s">
        <v>103</v>
      </c>
      <c r="G59" s="640"/>
      <c r="H59" s="391" t="s">
        <v>576</v>
      </c>
      <c r="I59" s="392"/>
      <c r="J59" s="393"/>
      <c r="K59" s="60"/>
      <c r="L59" s="62"/>
      <c r="M59" s="648"/>
      <c r="N59" s="650"/>
      <c r="O59" s="639" t="s">
        <v>106</v>
      </c>
      <c r="P59" s="642"/>
      <c r="Q59" s="640"/>
      <c r="R59" s="658"/>
      <c r="S59" s="659"/>
    </row>
    <row r="60" spans="3:19" ht="10.5" customHeight="1">
      <c r="C60" s="217"/>
      <c r="D60" s="218"/>
      <c r="E60" s="219"/>
      <c r="F60" s="639" t="s">
        <v>103</v>
      </c>
      <c r="G60" s="640"/>
      <c r="H60" s="648" t="s">
        <v>591</v>
      </c>
      <c r="I60" s="649"/>
      <c r="J60" s="650"/>
      <c r="K60" s="44"/>
      <c r="L60" s="221"/>
      <c r="M60" s="142"/>
      <c r="N60" s="213"/>
      <c r="O60" s="214"/>
      <c r="P60" s="215"/>
      <c r="Q60" s="216"/>
      <c r="R60" s="206"/>
      <c r="S60" s="207"/>
    </row>
    <row r="61" spans="3:19" ht="13.5" customHeight="1">
      <c r="C61" s="641" t="s">
        <v>102</v>
      </c>
      <c r="D61" s="262"/>
      <c r="E61" s="654"/>
      <c r="F61" s="142"/>
      <c r="G61" s="141"/>
      <c r="H61" s="645" t="s">
        <v>451</v>
      </c>
      <c r="I61" s="646"/>
      <c r="J61" s="647"/>
      <c r="K61" s="60"/>
      <c r="L61" s="62"/>
      <c r="M61" s="648"/>
      <c r="N61" s="650"/>
      <c r="O61" s="639" t="s">
        <v>106</v>
      </c>
      <c r="P61" s="642"/>
      <c r="Q61" s="640"/>
      <c r="R61" s="658"/>
      <c r="S61" s="659"/>
    </row>
    <row r="62" spans="3:19" ht="14.25" customHeight="1">
      <c r="C62" s="655"/>
      <c r="D62" s="656"/>
      <c r="E62" s="657"/>
      <c r="F62" s="639" t="s">
        <v>103</v>
      </c>
      <c r="G62" s="640"/>
      <c r="H62" s="639"/>
      <c r="I62" s="642"/>
      <c r="J62" s="640"/>
      <c r="K62" s="46"/>
      <c r="L62" s="48"/>
      <c r="M62" s="639" t="s">
        <v>103</v>
      </c>
      <c r="N62" s="640"/>
      <c r="O62" s="678" t="s">
        <v>107</v>
      </c>
      <c r="P62" s="679"/>
      <c r="Q62" s="680"/>
      <c r="R62" s="660"/>
      <c r="S62" s="527"/>
    </row>
    <row r="63" spans="2:6" ht="12.75">
      <c r="B63" s="45"/>
      <c r="C63" s="177"/>
      <c r="D63" s="177"/>
      <c r="E63" s="177"/>
      <c r="F63" s="178"/>
    </row>
  </sheetData>
  <sheetProtection formatCells="0" insertRows="0" deleteRows="0"/>
  <mergeCells count="80">
    <mergeCell ref="O58:Q58"/>
    <mergeCell ref="O54:Q54"/>
    <mergeCell ref="O55:Q55"/>
    <mergeCell ref="A7:A8"/>
    <mergeCell ref="C18:G20"/>
    <mergeCell ref="H18:O18"/>
    <mergeCell ref="Q18:R18"/>
    <mergeCell ref="H54:J54"/>
    <mergeCell ref="M58:N58"/>
    <mergeCell ref="C57:E59"/>
    <mergeCell ref="R59:S59"/>
    <mergeCell ref="R61:S62"/>
    <mergeCell ref="O56:Q56"/>
    <mergeCell ref="C54:E56"/>
    <mergeCell ref="T18:U18"/>
    <mergeCell ref="H19:O19"/>
    <mergeCell ref="Q19:R19"/>
    <mergeCell ref="T19:V19"/>
    <mergeCell ref="H20:O20"/>
    <mergeCell ref="T20:V20"/>
    <mergeCell ref="F60:G60"/>
    <mergeCell ref="F54:G56"/>
    <mergeCell ref="F58:G58"/>
    <mergeCell ref="H58:J58"/>
    <mergeCell ref="C61:E62"/>
    <mergeCell ref="B7:B8"/>
    <mergeCell ref="C49:S49"/>
    <mergeCell ref="C50:S50"/>
    <mergeCell ref="H56:J56"/>
    <mergeCell ref="O62:Q62"/>
    <mergeCell ref="O61:Q61"/>
    <mergeCell ref="M61:N61"/>
    <mergeCell ref="M62:N62"/>
    <mergeCell ref="M59:N59"/>
    <mergeCell ref="Q5:Q6"/>
    <mergeCell ref="M54:N54"/>
    <mergeCell ref="M56:N56"/>
    <mergeCell ref="M52:S53"/>
    <mergeCell ref="R54:S55"/>
    <mergeCell ref="P5:P6"/>
    <mergeCell ref="H5:H6"/>
    <mergeCell ref="H61:J61"/>
    <mergeCell ref="F59:G59"/>
    <mergeCell ref="H62:J62"/>
    <mergeCell ref="H60:J60"/>
    <mergeCell ref="F57:G57"/>
    <mergeCell ref="H57:J57"/>
    <mergeCell ref="H55:J55"/>
    <mergeCell ref="H59:J59"/>
    <mergeCell ref="F62:G62"/>
    <mergeCell ref="S3:T3"/>
    <mergeCell ref="M55:N55"/>
    <mergeCell ref="C52:L53"/>
    <mergeCell ref="O59:Q59"/>
    <mergeCell ref="T5:T6"/>
    <mergeCell ref="U5:U6"/>
    <mergeCell ref="S5:S6"/>
    <mergeCell ref="J5:J6"/>
    <mergeCell ref="L5:L6"/>
    <mergeCell ref="Q20:R20"/>
    <mergeCell ref="A1:V1"/>
    <mergeCell ref="V2:V6"/>
    <mergeCell ref="S2:U2"/>
    <mergeCell ref="S4:T4"/>
    <mergeCell ref="F2:M4"/>
    <mergeCell ref="P3:R4"/>
    <mergeCell ref="I5:I6"/>
    <mergeCell ref="R5:R6"/>
    <mergeCell ref="K5:K6"/>
    <mergeCell ref="P2:R2"/>
    <mergeCell ref="O2:O6"/>
    <mergeCell ref="M5:M6"/>
    <mergeCell ref="A2:A6"/>
    <mergeCell ref="B2:B6"/>
    <mergeCell ref="C2:C6"/>
    <mergeCell ref="D2:D6"/>
    <mergeCell ref="E2:E6"/>
    <mergeCell ref="N2:N6"/>
    <mergeCell ref="F5:F6"/>
    <mergeCell ref="G5:G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A4" sqref="A4:U4"/>
    </sheetView>
  </sheetViews>
  <sheetFormatPr defaultColWidth="9.00390625" defaultRowHeight="12.75"/>
  <cols>
    <col min="1" max="7" width="4.00390625" style="0" customWidth="1"/>
    <col min="8" max="8" width="2.00390625" style="0" customWidth="1"/>
    <col min="9" max="11" width="4.00390625" style="0" customWidth="1"/>
    <col min="12" max="12" width="14.75390625" style="0" customWidth="1"/>
    <col min="13" max="17" width="4.00390625" style="0" customWidth="1"/>
    <col min="18" max="18" width="5.375" style="0" customWidth="1"/>
    <col min="19" max="19" width="4.00390625" style="0" customWidth="1"/>
    <col min="20" max="20" width="4.125" style="0" customWidth="1"/>
    <col min="21" max="21" width="3.125" style="0" customWidth="1"/>
  </cols>
  <sheetData>
    <row r="1" spans="1:21" ht="12.75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 t="s">
        <v>367</v>
      </c>
      <c r="U1" s="228"/>
    </row>
    <row r="2" spans="1:21" ht="50.25" customHeight="1">
      <c r="A2" s="729" t="s">
        <v>447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</row>
    <row r="3" spans="1:21" ht="57" customHeight="1">
      <c r="A3" s="720" t="s">
        <v>217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720"/>
      <c r="S3" s="720"/>
      <c r="T3" s="720"/>
      <c r="U3" s="720"/>
    </row>
    <row r="4" spans="1:21" ht="22.5">
      <c r="A4" s="720" t="s">
        <v>218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</row>
    <row r="5" spans="1:21" ht="57" customHeight="1">
      <c r="A5" s="270" t="str">
        <f>Лист1!A4</f>
        <v>                                 Жилой дом 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 t="str">
        <f>Лист1!K4</f>
        <v>(Лит. А )</v>
      </c>
      <c r="P5" s="270"/>
      <c r="Q5" s="270"/>
      <c r="R5" s="270"/>
      <c r="S5" s="270"/>
      <c r="T5" s="270"/>
      <c r="U5" s="270"/>
    </row>
    <row r="6" spans="1:21" ht="12.75">
      <c r="A6" s="708" t="str">
        <f>Лист1!A5</f>
        <v>здание </v>
      </c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8"/>
      <c r="R6" s="708"/>
      <c r="S6" s="708"/>
      <c r="T6" s="708"/>
      <c r="U6" s="708"/>
    </row>
    <row r="7" spans="1:21" ht="32.25" customHeight="1">
      <c r="A7" s="260" t="s">
        <v>109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</row>
    <row r="8" spans="1:21" ht="20.25">
      <c r="A8" s="270" t="str">
        <f>Лист1!A7</f>
        <v>Забайкальский край, г. Чита, Красноармейская ул., 14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</row>
    <row r="9" spans="1:21" ht="13.5">
      <c r="A9" s="708" t="s">
        <v>110</v>
      </c>
      <c r="B9" s="708"/>
      <c r="C9" s="709" t="str">
        <f>Лист1!C8</f>
        <v>Центральный</v>
      </c>
      <c r="D9" s="709"/>
      <c r="E9" s="709"/>
      <c r="F9" s="709"/>
      <c r="G9" s="709"/>
      <c r="H9" s="709"/>
      <c r="I9" s="709"/>
      <c r="J9" s="708" t="s">
        <v>111</v>
      </c>
      <c r="K9" s="708"/>
      <c r="L9" s="708"/>
      <c r="M9" s="709"/>
      <c r="N9" s="709"/>
      <c r="O9" s="709"/>
      <c r="P9" s="708" t="s">
        <v>112</v>
      </c>
      <c r="Q9" s="708"/>
      <c r="R9" s="708"/>
      <c r="S9" s="709"/>
      <c r="T9" s="709"/>
      <c r="U9" s="709"/>
    </row>
    <row r="10" spans="1:21" ht="26.25" customHeight="1">
      <c r="A10" s="727" t="s">
        <v>219</v>
      </c>
      <c r="B10" s="727"/>
      <c r="C10" s="727"/>
      <c r="D10" s="727"/>
      <c r="E10" s="727"/>
      <c r="F10" s="727"/>
      <c r="G10" s="727"/>
      <c r="H10" s="727"/>
      <c r="I10" s="727"/>
      <c r="J10" s="727"/>
      <c r="K10" s="727"/>
      <c r="L10" s="727"/>
      <c r="M10" s="727"/>
      <c r="N10" s="727"/>
      <c r="O10" s="727"/>
      <c r="P10" s="727"/>
      <c r="Q10" s="728"/>
      <c r="R10" s="728"/>
      <c r="S10" s="728"/>
      <c r="T10" s="728"/>
      <c r="U10" s="728"/>
    </row>
    <row r="11" spans="1:21" ht="70.5" customHeight="1">
      <c r="A11" s="228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</row>
    <row r="12" spans="1:21" ht="19.5" customHeight="1">
      <c r="A12" s="712" t="s">
        <v>220</v>
      </c>
      <c r="B12" s="713"/>
      <c r="C12" s="713"/>
      <c r="D12" s="713"/>
      <c r="E12" s="713"/>
      <c r="F12" s="713"/>
      <c r="G12" s="713"/>
      <c r="H12" s="714"/>
      <c r="I12" s="721" t="str">
        <f>Лист1!G10</f>
        <v>42771-1</v>
      </c>
      <c r="J12" s="722"/>
      <c r="K12" s="722"/>
      <c r="L12" s="722"/>
      <c r="M12" s="722"/>
      <c r="N12" s="722"/>
      <c r="O12" s="722"/>
      <c r="P12" s="722"/>
      <c r="Q12" s="722"/>
      <c r="R12" s="722"/>
      <c r="S12" s="722"/>
      <c r="T12" s="722"/>
      <c r="U12" s="723"/>
    </row>
    <row r="13" spans="1:21" ht="15.75" customHeight="1">
      <c r="A13" s="715"/>
      <c r="B13" s="716"/>
      <c r="C13" s="716"/>
      <c r="D13" s="716"/>
      <c r="E13" s="716"/>
      <c r="F13" s="716"/>
      <c r="G13" s="716"/>
      <c r="H13" s="717"/>
      <c r="I13" s="724"/>
      <c r="J13" s="725"/>
      <c r="K13" s="725"/>
      <c r="L13" s="725"/>
      <c r="M13" s="725"/>
      <c r="N13" s="725"/>
      <c r="O13" s="725"/>
      <c r="P13" s="725"/>
      <c r="Q13" s="725"/>
      <c r="R13" s="725"/>
      <c r="S13" s="725"/>
      <c r="T13" s="725"/>
      <c r="U13" s="726"/>
    </row>
    <row r="14" spans="1:21" ht="18.75">
      <c r="A14" s="710" t="s">
        <v>116</v>
      </c>
      <c r="B14" s="710"/>
      <c r="C14" s="710"/>
      <c r="D14" s="710"/>
      <c r="E14" s="710"/>
      <c r="F14" s="710"/>
      <c r="G14" s="710"/>
      <c r="H14" s="710"/>
      <c r="I14" s="711">
        <f>Лист1!G11</f>
        <v>70549</v>
      </c>
      <c r="J14" s="711"/>
      <c r="K14" s="711"/>
      <c r="L14" s="711"/>
      <c r="M14" s="641" t="s">
        <v>221</v>
      </c>
      <c r="N14" s="262"/>
      <c r="O14" s="262"/>
      <c r="P14" s="262"/>
      <c r="Q14" s="262"/>
      <c r="R14" s="654"/>
      <c r="S14" s="712" t="s">
        <v>438</v>
      </c>
      <c r="T14" s="713"/>
      <c r="U14" s="714"/>
    </row>
    <row r="15" spans="1:21" ht="15.75">
      <c r="A15" s="718" t="s">
        <v>222</v>
      </c>
      <c r="B15" s="718"/>
      <c r="C15" s="718"/>
      <c r="D15" s="718"/>
      <c r="E15" s="718"/>
      <c r="F15" s="718"/>
      <c r="G15" s="719">
        <v>1</v>
      </c>
      <c r="H15" s="719"/>
      <c r="I15" s="711"/>
      <c r="J15" s="711"/>
      <c r="K15" s="711"/>
      <c r="L15" s="711"/>
      <c r="M15" s="655"/>
      <c r="N15" s="656"/>
      <c r="O15" s="656"/>
      <c r="P15" s="656"/>
      <c r="Q15" s="656"/>
      <c r="R15" s="657"/>
      <c r="S15" s="715"/>
      <c r="T15" s="716"/>
      <c r="U15" s="717"/>
    </row>
    <row r="16" spans="1:21" ht="12.75">
      <c r="A16" s="712" t="s">
        <v>223</v>
      </c>
      <c r="B16" s="713"/>
      <c r="C16" s="713"/>
      <c r="D16" s="713"/>
      <c r="E16" s="713"/>
      <c r="F16" s="713"/>
      <c r="G16" s="713"/>
      <c r="H16" s="714"/>
      <c r="I16" s="733" t="s">
        <v>488</v>
      </c>
      <c r="J16" s="734"/>
      <c r="K16" s="734"/>
      <c r="L16" s="735"/>
      <c r="M16" s="506" t="s">
        <v>489</v>
      </c>
      <c r="N16" s="607"/>
      <c r="O16" s="607"/>
      <c r="P16" s="607"/>
      <c r="Q16" s="607"/>
      <c r="R16" s="607"/>
      <c r="S16" s="607"/>
      <c r="T16" s="607"/>
      <c r="U16" s="608"/>
    </row>
    <row r="17" spans="1:21" ht="19.5">
      <c r="A17" s="730"/>
      <c r="B17" s="731"/>
      <c r="C17" s="731"/>
      <c r="D17" s="731"/>
      <c r="E17" s="731"/>
      <c r="F17" s="731"/>
      <c r="G17" s="731"/>
      <c r="H17" s="732"/>
      <c r="I17" s="245"/>
      <c r="J17" s="245"/>
      <c r="K17" s="245"/>
      <c r="L17" s="245"/>
      <c r="M17" s="705" t="str">
        <f>Лист1!G12</f>
        <v>42771/А</v>
      </c>
      <c r="N17" s="705"/>
      <c r="O17" s="705"/>
      <c r="P17" s="705"/>
      <c r="Q17" s="705"/>
      <c r="R17" s="705"/>
      <c r="S17" s="706"/>
      <c r="T17" s="706"/>
      <c r="U17" s="706"/>
    </row>
    <row r="18" spans="1:21" ht="15.75" customHeight="1">
      <c r="A18" s="715"/>
      <c r="B18" s="716"/>
      <c r="C18" s="716"/>
      <c r="D18" s="716"/>
      <c r="E18" s="716"/>
      <c r="F18" s="716"/>
      <c r="G18" s="716"/>
      <c r="H18" s="717"/>
      <c r="I18" s="69" t="s">
        <v>224</v>
      </c>
      <c r="J18" s="69" t="s">
        <v>225</v>
      </c>
      <c r="K18" s="69" t="s">
        <v>226</v>
      </c>
      <c r="L18" s="69" t="s">
        <v>227</v>
      </c>
      <c r="M18" s="707" t="s">
        <v>228</v>
      </c>
      <c r="N18" s="707"/>
      <c r="O18" s="707"/>
      <c r="P18" s="707"/>
      <c r="Q18" s="707"/>
      <c r="R18" s="707"/>
      <c r="S18" s="707" t="s">
        <v>229</v>
      </c>
      <c r="T18" s="707"/>
      <c r="U18" s="707"/>
    </row>
    <row r="19" spans="1:21" ht="150" customHeight="1">
      <c r="A19" s="701" t="s">
        <v>131</v>
      </c>
      <c r="B19" s="702"/>
      <c r="C19" s="702"/>
      <c r="D19" s="702"/>
      <c r="E19" s="702"/>
      <c r="F19" s="702"/>
      <c r="G19" s="702"/>
      <c r="H19" s="702"/>
      <c r="I19" s="702"/>
      <c r="J19" s="702"/>
      <c r="K19" s="702"/>
      <c r="L19" s="703" t="str">
        <f>Лист1!G29</f>
        <v>03.12.2012г. </v>
      </c>
      <c r="M19" s="703"/>
      <c r="N19" s="703"/>
      <c r="O19" s="703"/>
      <c r="P19" s="703"/>
      <c r="Q19" s="703"/>
      <c r="R19" s="703"/>
      <c r="S19" s="703"/>
      <c r="T19" s="703"/>
      <c r="U19" s="703"/>
    </row>
    <row r="20" spans="1:21" ht="12.75">
      <c r="A20" s="228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704" t="s">
        <v>132</v>
      </c>
      <c r="M20" s="704"/>
      <c r="N20" s="704"/>
      <c r="O20" s="704"/>
      <c r="P20" s="704"/>
      <c r="Q20" s="704"/>
      <c r="R20" s="704"/>
      <c r="S20" s="704"/>
      <c r="T20" s="704"/>
      <c r="U20" s="704"/>
    </row>
    <row r="21" spans="1:21" ht="12.7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1:21" ht="12.7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1:21" ht="12.7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</sheetData>
  <sheetProtection/>
  <mergeCells count="39">
    <mergeCell ref="A1:S1"/>
    <mergeCell ref="T1:U1"/>
    <mergeCell ref="A2:U2"/>
    <mergeCell ref="A3:U3"/>
    <mergeCell ref="A16:H18"/>
    <mergeCell ref="I16:L16"/>
    <mergeCell ref="M16:U16"/>
    <mergeCell ref="J9:L9"/>
    <mergeCell ref="M9:O9"/>
    <mergeCell ref="P9:R9"/>
    <mergeCell ref="S9:U9"/>
    <mergeCell ref="A4:U4"/>
    <mergeCell ref="A5:N5"/>
    <mergeCell ref="O5:U5"/>
    <mergeCell ref="A12:H13"/>
    <mergeCell ref="I12:U13"/>
    <mergeCell ref="A10:P10"/>
    <mergeCell ref="Q10:U10"/>
    <mergeCell ref="A11:U11"/>
    <mergeCell ref="A6:U6"/>
    <mergeCell ref="A7:U7"/>
    <mergeCell ref="A8:U8"/>
    <mergeCell ref="A9:B9"/>
    <mergeCell ref="C9:I9"/>
    <mergeCell ref="A14:H14"/>
    <mergeCell ref="I14:L15"/>
    <mergeCell ref="M14:R15"/>
    <mergeCell ref="S14:U15"/>
    <mergeCell ref="A15:F15"/>
    <mergeCell ref="G15:H15"/>
    <mergeCell ref="A19:K19"/>
    <mergeCell ref="L19:U19"/>
    <mergeCell ref="A20:K20"/>
    <mergeCell ref="L20:U20"/>
    <mergeCell ref="I17:L17"/>
    <mergeCell ref="M17:R17"/>
    <mergeCell ref="S17:U17"/>
    <mergeCell ref="M18:R18"/>
    <mergeCell ref="S18:U18"/>
  </mergeCells>
  <printOptions/>
  <pageMargins left="0.75" right="0.13" top="0.65" bottom="0.79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7"/>
  <sheetViews>
    <sheetView zoomScale="116" zoomScaleNormal="116" zoomScalePageLayoutView="0" workbookViewId="0" topLeftCell="A19">
      <selection activeCell="AB12" sqref="AB12"/>
    </sheetView>
  </sheetViews>
  <sheetFormatPr defaultColWidth="9.00390625" defaultRowHeight="12.75"/>
  <cols>
    <col min="1" max="24" width="3.875" style="0" customWidth="1"/>
  </cols>
  <sheetData>
    <row r="1" spans="1:24" ht="14.25">
      <c r="A1" s="337" t="s">
        <v>134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</row>
    <row r="2" spans="1:24" ht="15.75">
      <c r="A2" s="338" t="s">
        <v>135</v>
      </c>
      <c r="B2" s="338"/>
      <c r="C2" s="338"/>
      <c r="D2" s="338"/>
      <c r="E2" s="338"/>
      <c r="F2" s="738" t="s">
        <v>136</v>
      </c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</row>
    <row r="3" spans="1:24" ht="15.75">
      <c r="A3" s="312" t="s">
        <v>137</v>
      </c>
      <c r="B3" s="312"/>
      <c r="C3" s="312"/>
      <c r="D3" s="312"/>
      <c r="E3" s="312"/>
      <c r="F3" s="312"/>
      <c r="G3" s="312"/>
      <c r="H3" s="339" t="s">
        <v>448</v>
      </c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</row>
    <row r="4" spans="1:24" ht="15.75">
      <c r="A4" s="312" t="s">
        <v>138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30">
        <f>Лист2!L4</f>
        <v>2012</v>
      </c>
      <c r="M4" s="330"/>
      <c r="N4" s="330"/>
      <c r="O4" s="332" t="s">
        <v>139</v>
      </c>
      <c r="P4" s="332"/>
      <c r="Q4" s="332"/>
      <c r="R4" s="332"/>
      <c r="S4" s="332"/>
      <c r="T4" s="332"/>
      <c r="U4" s="332"/>
      <c r="V4" s="736"/>
      <c r="W4" s="736"/>
      <c r="X4" s="736"/>
    </row>
    <row r="5" spans="1:24" ht="12.75">
      <c r="A5" s="336" t="s">
        <v>140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1"/>
      <c r="M5" s="331"/>
      <c r="N5" s="331"/>
      <c r="O5" s="333"/>
      <c r="P5" s="333"/>
      <c r="Q5" s="333"/>
      <c r="R5" s="333"/>
      <c r="S5" s="333"/>
      <c r="T5" s="333"/>
      <c r="U5" s="333"/>
      <c r="V5" s="737"/>
      <c r="W5" s="737"/>
      <c r="X5" s="737"/>
    </row>
    <row r="6" spans="1:24" ht="15.75">
      <c r="A6" s="312" t="s">
        <v>141</v>
      </c>
      <c r="B6" s="312"/>
      <c r="C6" s="312"/>
      <c r="D6" s="312"/>
      <c r="E6" s="312"/>
      <c r="F6" s="312"/>
      <c r="G6" s="739" t="str">
        <f>Лист2!G6</f>
        <v> подвал,  машинное отделение</v>
      </c>
      <c r="H6" s="739"/>
      <c r="I6" s="739"/>
      <c r="J6" s="739"/>
      <c r="K6" s="739"/>
      <c r="L6" s="739"/>
      <c r="M6" s="739"/>
      <c r="N6" s="739"/>
      <c r="O6" s="739"/>
      <c r="P6" s="739"/>
      <c r="Q6" s="739"/>
      <c r="R6" s="739"/>
      <c r="S6" s="739"/>
      <c r="T6" s="739"/>
      <c r="U6" s="739"/>
      <c r="V6" s="739"/>
      <c r="W6" s="739"/>
      <c r="X6" s="739"/>
    </row>
    <row r="7" spans="1:24" ht="12.75">
      <c r="A7" s="327" t="s">
        <v>142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</row>
    <row r="8" spans="1:24" ht="18.75">
      <c r="A8" s="312" t="s">
        <v>143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22"/>
      <c r="M8" s="322"/>
      <c r="N8" s="322"/>
      <c r="O8" s="322"/>
      <c r="P8" s="322"/>
      <c r="Q8" s="322"/>
      <c r="R8" s="322"/>
      <c r="S8" s="315" t="s">
        <v>144</v>
      </c>
      <c r="T8" s="315"/>
      <c r="U8" s="315"/>
      <c r="V8" s="740">
        <f>Лист2!V8</f>
        <v>16</v>
      </c>
      <c r="W8" s="740"/>
      <c r="X8" s="740"/>
    </row>
    <row r="9" spans="1:24" ht="18.75">
      <c r="A9" s="312" t="s">
        <v>145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743">
        <f>Лист2!O10</f>
        <v>2.7</v>
      </c>
      <c r="P9" s="744"/>
      <c r="Q9" s="744"/>
      <c r="R9" s="744"/>
      <c r="S9" s="744"/>
      <c r="T9" s="744"/>
      <c r="U9" s="744"/>
      <c r="V9" s="744"/>
      <c r="W9" s="744"/>
      <c r="X9" s="744"/>
    </row>
    <row r="10" spans="1:24" ht="16.5">
      <c r="A10" s="312" t="s">
        <v>146</v>
      </c>
      <c r="B10" s="312"/>
      <c r="C10" s="312"/>
      <c r="D10" s="312"/>
      <c r="E10" s="312"/>
      <c r="F10" s="745">
        <f>Лист2!F11</f>
        <v>122990</v>
      </c>
      <c r="G10" s="746"/>
      <c r="H10" s="746"/>
      <c r="I10" s="746"/>
      <c r="J10" s="746"/>
      <c r="K10" s="315" t="s">
        <v>147</v>
      </c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747">
        <f>Лист2!V11</f>
        <v>6257</v>
      </c>
      <c r="W10" s="748"/>
      <c r="X10" s="748"/>
    </row>
    <row r="11" spans="1:24" ht="15.75">
      <c r="A11" s="741" t="s">
        <v>148</v>
      </c>
      <c r="B11" s="741"/>
      <c r="C11" s="741"/>
      <c r="D11" s="741"/>
      <c r="E11" s="741"/>
      <c r="F11" s="741"/>
      <c r="G11" s="741"/>
      <c r="H11" s="741"/>
      <c r="I11" s="742"/>
      <c r="J11" s="742"/>
      <c r="K11" s="742"/>
      <c r="L11" s="742"/>
      <c r="M11" s="742"/>
      <c r="N11" s="742"/>
      <c r="O11" s="742"/>
      <c r="P11" s="742"/>
      <c r="Q11" s="742"/>
      <c r="R11" s="742"/>
      <c r="S11" s="742"/>
      <c r="T11" s="742"/>
      <c r="U11" s="742"/>
      <c r="V11" s="742"/>
      <c r="W11" s="742"/>
      <c r="X11" s="742"/>
    </row>
    <row r="12" spans="1:24" ht="15.75">
      <c r="A12" s="312" t="s">
        <v>149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6">
        <f>Лист2!L12</f>
        <v>3793.3698999999992</v>
      </c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</row>
    <row r="13" spans="1:24" ht="15.75">
      <c r="A13" s="312" t="s">
        <v>150</v>
      </c>
      <c r="B13" s="312"/>
      <c r="C13" s="312"/>
      <c r="D13" s="312"/>
      <c r="E13" s="312"/>
      <c r="F13" s="312"/>
      <c r="G13" s="312"/>
      <c r="H13" s="312"/>
      <c r="I13" s="312"/>
      <c r="J13" s="319">
        <f>Лист2!J13</f>
        <v>31343.9</v>
      </c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</row>
    <row r="14" spans="1:24" ht="12.75">
      <c r="A14" s="336" t="s">
        <v>151</v>
      </c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</row>
    <row r="15" spans="1:24" ht="15.75">
      <c r="A15" s="110" t="s">
        <v>152</v>
      </c>
      <c r="B15" s="110"/>
      <c r="C15" s="111" t="s">
        <v>371</v>
      </c>
      <c r="D15" s="110"/>
      <c r="E15" s="110"/>
      <c r="F15" s="110"/>
      <c r="G15" s="110"/>
      <c r="H15" s="347" t="s">
        <v>372</v>
      </c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22">
        <f>Лист2!T15</f>
        <v>22087.4</v>
      </c>
      <c r="U15" s="322"/>
      <c r="V15" s="322"/>
      <c r="W15" s="322"/>
      <c r="X15" s="322"/>
    </row>
    <row r="16" spans="1:24" ht="18" customHeight="1">
      <c r="A16" s="320" t="s">
        <v>377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2">
        <f>Лист2!L16</f>
        <v>21561.2</v>
      </c>
      <c r="M16" s="322"/>
      <c r="N16" s="322"/>
      <c r="O16" s="321" t="s">
        <v>153</v>
      </c>
      <c r="P16" s="321"/>
      <c r="Q16" s="321"/>
      <c r="R16" s="321"/>
      <c r="S16" s="321"/>
      <c r="T16" s="321"/>
      <c r="U16" s="321"/>
      <c r="V16" s="316">
        <f>Лист2!V16</f>
        <v>11186.6</v>
      </c>
      <c r="W16" s="316"/>
      <c r="X16" s="316"/>
    </row>
    <row r="17" spans="1:24" ht="15.75">
      <c r="A17" s="288" t="s">
        <v>373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323">
        <f>Лист2!V17</f>
        <v>7581.2</v>
      </c>
      <c r="W17" s="323"/>
      <c r="X17" s="323"/>
    </row>
    <row r="18" spans="1:24" ht="14.25" customHeight="1">
      <c r="A18" s="290" t="s">
        <v>374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325"/>
      <c r="W18" s="325"/>
      <c r="X18" s="325"/>
    </row>
    <row r="19" spans="1:24" ht="15.75">
      <c r="A19" s="288" t="s">
        <v>571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323">
        <f>Лист2!V19</f>
        <v>27.5</v>
      </c>
      <c r="W19" s="323"/>
      <c r="X19" s="323"/>
    </row>
    <row r="20" spans="1:24" ht="14.25" customHeight="1">
      <c r="A20" s="290" t="s">
        <v>374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325"/>
      <c r="W20" s="325"/>
      <c r="X20" s="325"/>
    </row>
    <row r="21" spans="1:24" ht="15.75">
      <c r="A21" s="288" t="s">
        <v>375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324">
        <f>Лист2!V21</f>
        <v>1647.8</v>
      </c>
      <c r="W21" s="324"/>
      <c r="X21" s="324"/>
    </row>
    <row r="22" spans="1:24" ht="15.75">
      <c r="A22" s="288" t="s">
        <v>376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318">
        <f>Лист2!V22</f>
        <v>2001</v>
      </c>
      <c r="W22" s="318"/>
      <c r="X22" s="318"/>
    </row>
    <row r="23" spans="1:24" ht="14.25">
      <c r="A23" s="342" t="s">
        <v>388</v>
      </c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</row>
    <row r="24" spans="1:24" ht="12.75">
      <c r="A24" s="345"/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4" t="s">
        <v>404</v>
      </c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</row>
    <row r="25" spans="1:24" ht="33.75" customHeight="1">
      <c r="A25" s="388" t="s">
        <v>421</v>
      </c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/>
      <c r="U25" s="388"/>
      <c r="V25" s="388"/>
      <c r="W25" s="388"/>
      <c r="X25" s="388"/>
    </row>
    <row r="26" spans="1:24" ht="12.75" customHeight="1">
      <c r="A26" s="368" t="s">
        <v>422</v>
      </c>
      <c r="B26" s="368"/>
      <c r="C26" s="368"/>
      <c r="D26" s="368"/>
      <c r="E26" s="368" t="s">
        <v>423</v>
      </c>
      <c r="F26" s="368"/>
      <c r="G26" s="368"/>
      <c r="H26" s="368"/>
      <c r="I26" s="368" t="s">
        <v>424</v>
      </c>
      <c r="J26" s="368"/>
      <c r="K26" s="368"/>
      <c r="L26" s="368"/>
      <c r="M26" s="368" t="s">
        <v>425</v>
      </c>
      <c r="N26" s="368"/>
      <c r="O26" s="368"/>
      <c r="P26" s="368"/>
      <c r="Q26" s="368" t="s">
        <v>426</v>
      </c>
      <c r="R26" s="368"/>
      <c r="S26" s="368"/>
      <c r="T26" s="368"/>
      <c r="U26" s="368" t="s">
        <v>392</v>
      </c>
      <c r="V26" s="368"/>
      <c r="W26" s="368"/>
      <c r="X26" s="368"/>
    </row>
    <row r="27" spans="1:24" ht="24.75" customHeight="1">
      <c r="A27" s="366" t="s">
        <v>427</v>
      </c>
      <c r="B27" s="296" t="s">
        <v>428</v>
      </c>
      <c r="C27" s="296"/>
      <c r="D27" s="296"/>
      <c r="E27" s="366" t="s">
        <v>427</v>
      </c>
      <c r="F27" s="296" t="s">
        <v>428</v>
      </c>
      <c r="G27" s="296"/>
      <c r="H27" s="296"/>
      <c r="I27" s="366" t="s">
        <v>427</v>
      </c>
      <c r="J27" s="296" t="s">
        <v>428</v>
      </c>
      <c r="K27" s="296"/>
      <c r="L27" s="296"/>
      <c r="M27" s="366" t="s">
        <v>427</v>
      </c>
      <c r="N27" s="296" t="s">
        <v>428</v>
      </c>
      <c r="O27" s="296"/>
      <c r="P27" s="296"/>
      <c r="Q27" s="366" t="s">
        <v>427</v>
      </c>
      <c r="R27" s="296" t="s">
        <v>428</v>
      </c>
      <c r="S27" s="296"/>
      <c r="T27" s="296"/>
      <c r="U27" s="366" t="s">
        <v>427</v>
      </c>
      <c r="V27" s="296" t="s">
        <v>428</v>
      </c>
      <c r="W27" s="296"/>
      <c r="X27" s="296"/>
    </row>
    <row r="28" spans="1:24" ht="66" customHeight="1">
      <c r="A28" s="366"/>
      <c r="B28" s="73" t="s">
        <v>296</v>
      </c>
      <c r="C28" s="127" t="s">
        <v>380</v>
      </c>
      <c r="D28" s="73" t="s">
        <v>206</v>
      </c>
      <c r="E28" s="366"/>
      <c r="F28" s="73" t="s">
        <v>296</v>
      </c>
      <c r="G28" s="127" t="s">
        <v>380</v>
      </c>
      <c r="H28" s="73" t="s">
        <v>206</v>
      </c>
      <c r="I28" s="366"/>
      <c r="J28" s="73" t="s">
        <v>296</v>
      </c>
      <c r="K28" s="127" t="s">
        <v>380</v>
      </c>
      <c r="L28" s="73" t="s">
        <v>206</v>
      </c>
      <c r="M28" s="366"/>
      <c r="N28" s="73" t="s">
        <v>296</v>
      </c>
      <c r="O28" s="127" t="s">
        <v>380</v>
      </c>
      <c r="P28" s="73" t="s">
        <v>206</v>
      </c>
      <c r="Q28" s="366"/>
      <c r="R28" s="73" t="s">
        <v>296</v>
      </c>
      <c r="S28" s="127" t="s">
        <v>380</v>
      </c>
      <c r="T28" s="73" t="s">
        <v>206</v>
      </c>
      <c r="U28" s="366"/>
      <c r="V28" s="73" t="s">
        <v>296</v>
      </c>
      <c r="W28" s="127" t="s">
        <v>380</v>
      </c>
      <c r="X28" s="73" t="s">
        <v>206</v>
      </c>
    </row>
    <row r="29" spans="1:24" ht="45" customHeight="1">
      <c r="A29" s="73">
        <f>'Лист3 '!A15</f>
        <v>120</v>
      </c>
      <c r="B29" s="74">
        <f>'Лист3 '!B15</f>
        <v>5051.7</v>
      </c>
      <c r="C29" s="74">
        <f>'Лист3 '!C15</f>
        <v>4889.4</v>
      </c>
      <c r="D29" s="74">
        <f>'Лист3 '!D15</f>
        <v>2172.9</v>
      </c>
      <c r="E29" s="129">
        <f>'Лист3 '!E15</f>
        <v>210</v>
      </c>
      <c r="F29" s="74">
        <f>'Лист3 '!F15</f>
        <v>14311.5</v>
      </c>
      <c r="G29" s="74">
        <f>'Лист3 '!G15</f>
        <v>13995.7</v>
      </c>
      <c r="H29" s="74">
        <f>'Лист3 '!H15</f>
        <v>7509.9</v>
      </c>
      <c r="I29" s="129">
        <f>'Лист3 '!I15</f>
        <v>30</v>
      </c>
      <c r="J29" s="74">
        <f>'Лист3 '!J15</f>
        <v>2724.2</v>
      </c>
      <c r="K29" s="74">
        <f>'Лист3 '!K15</f>
        <v>2676.1</v>
      </c>
      <c r="L29" s="74">
        <f>'Лист3 '!L15</f>
        <v>1503.8</v>
      </c>
      <c r="M29" s="129"/>
      <c r="N29" s="74"/>
      <c r="O29" s="74"/>
      <c r="P29" s="74"/>
      <c r="Q29" s="74"/>
      <c r="R29" s="74"/>
      <c r="S29" s="74"/>
      <c r="T29" s="74"/>
      <c r="U29" s="129">
        <f>'Лист3 '!U15</f>
        <v>360</v>
      </c>
      <c r="V29" s="74">
        <f>'Лист3 '!V15</f>
        <v>22087.4</v>
      </c>
      <c r="W29" s="74">
        <f>'Лист3 '!W15</f>
        <v>21561.2</v>
      </c>
      <c r="X29" s="74">
        <f>'Лист3 '!X15</f>
        <v>11186.6</v>
      </c>
    </row>
    <row r="30" spans="1:24" ht="46.5" customHeight="1">
      <c r="A30" s="365" t="s">
        <v>429</v>
      </c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</row>
    <row r="31" spans="1:24" ht="14.25" customHeight="1">
      <c r="A31" s="296" t="s">
        <v>170</v>
      </c>
      <c r="B31" s="296"/>
      <c r="C31" s="296"/>
      <c r="D31" s="296"/>
      <c r="E31" s="296" t="s">
        <v>430</v>
      </c>
      <c r="F31" s="296"/>
      <c r="G31" s="296"/>
      <c r="H31" s="296"/>
      <c r="I31" s="296" t="s">
        <v>171</v>
      </c>
      <c r="J31" s="295"/>
      <c r="K31" s="295"/>
      <c r="L31" s="295"/>
      <c r="M31" s="380" t="s">
        <v>172</v>
      </c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</row>
    <row r="32" spans="1:24" ht="12.75" customHeight="1">
      <c r="A32" s="296"/>
      <c r="B32" s="296"/>
      <c r="C32" s="296"/>
      <c r="D32" s="296"/>
      <c r="E32" s="296"/>
      <c r="F32" s="296"/>
      <c r="G32" s="296"/>
      <c r="H32" s="296"/>
      <c r="I32" s="295"/>
      <c r="J32" s="295"/>
      <c r="K32" s="295"/>
      <c r="L32" s="295"/>
      <c r="M32" s="296" t="s">
        <v>173</v>
      </c>
      <c r="N32" s="296"/>
      <c r="O32" s="296"/>
      <c r="P32" s="296"/>
      <c r="Q32" s="296" t="s">
        <v>174</v>
      </c>
      <c r="R32" s="296"/>
      <c r="S32" s="296"/>
      <c r="T32" s="296"/>
      <c r="U32" s="296"/>
      <c r="V32" s="296"/>
      <c r="W32" s="296"/>
      <c r="X32" s="296"/>
    </row>
    <row r="33" spans="1:24" ht="37.5" customHeight="1">
      <c r="A33" s="296" t="s">
        <v>175</v>
      </c>
      <c r="B33" s="296"/>
      <c r="C33" s="296" t="s">
        <v>176</v>
      </c>
      <c r="D33" s="296"/>
      <c r="E33" s="296" t="s">
        <v>175</v>
      </c>
      <c r="F33" s="296"/>
      <c r="G33" s="296" t="s">
        <v>176</v>
      </c>
      <c r="H33" s="296"/>
      <c r="I33" s="296" t="s">
        <v>175</v>
      </c>
      <c r="J33" s="296"/>
      <c r="K33" s="296" t="s">
        <v>176</v>
      </c>
      <c r="L33" s="296"/>
      <c r="M33" s="296" t="s">
        <v>175</v>
      </c>
      <c r="N33" s="296"/>
      <c r="O33" s="296" t="s">
        <v>176</v>
      </c>
      <c r="P33" s="296"/>
      <c r="Q33" s="296" t="s">
        <v>175</v>
      </c>
      <c r="R33" s="296"/>
      <c r="S33" s="296" t="s">
        <v>176</v>
      </c>
      <c r="T33" s="296"/>
      <c r="U33" s="296" t="s">
        <v>175</v>
      </c>
      <c r="V33" s="296"/>
      <c r="W33" s="296" t="s">
        <v>176</v>
      </c>
      <c r="X33" s="296"/>
    </row>
    <row r="34" spans="1:24" ht="39" customHeight="1">
      <c r="A34" s="73" t="s">
        <v>177</v>
      </c>
      <c r="B34" s="73" t="s">
        <v>178</v>
      </c>
      <c r="C34" s="134" t="s">
        <v>440</v>
      </c>
      <c r="D34" s="73" t="s">
        <v>206</v>
      </c>
      <c r="E34" s="73" t="s">
        <v>177</v>
      </c>
      <c r="F34" s="73" t="s">
        <v>178</v>
      </c>
      <c r="G34" s="73" t="s">
        <v>177</v>
      </c>
      <c r="H34" s="73" t="s">
        <v>178</v>
      </c>
      <c r="I34" s="73" t="s">
        <v>177</v>
      </c>
      <c r="J34" s="73" t="s">
        <v>178</v>
      </c>
      <c r="K34" s="73" t="s">
        <v>177</v>
      </c>
      <c r="L34" s="73" t="s">
        <v>178</v>
      </c>
      <c r="M34" s="73" t="s">
        <v>177</v>
      </c>
      <c r="N34" s="73" t="s">
        <v>178</v>
      </c>
      <c r="O34" s="73" t="s">
        <v>177</v>
      </c>
      <c r="P34" s="73" t="s">
        <v>178</v>
      </c>
      <c r="Q34" s="73" t="s">
        <v>177</v>
      </c>
      <c r="R34" s="73" t="s">
        <v>178</v>
      </c>
      <c r="S34" s="73" t="s">
        <v>177</v>
      </c>
      <c r="T34" s="73" t="s">
        <v>178</v>
      </c>
      <c r="U34" s="73" t="s">
        <v>177</v>
      </c>
      <c r="V34" s="73" t="s">
        <v>178</v>
      </c>
      <c r="W34" s="73" t="s">
        <v>177</v>
      </c>
      <c r="X34" s="73" t="s">
        <v>178</v>
      </c>
    </row>
    <row r="35" spans="1:24" ht="39">
      <c r="A35" s="129">
        <f>U29</f>
        <v>360</v>
      </c>
      <c r="B35" s="73">
        <f>'Лист3 '!B21</f>
        <v>630</v>
      </c>
      <c r="C35" s="74">
        <f>'Лист3 '!C21</f>
        <v>21561.2</v>
      </c>
      <c r="D35" s="74">
        <f>'Лист3 '!D21</f>
        <v>11186.6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</row>
    <row r="36" spans="1:24" ht="26.25" customHeight="1">
      <c r="A36" s="749"/>
      <c r="B36" s="749"/>
      <c r="C36" s="749"/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O36" s="749"/>
      <c r="P36" s="749"/>
      <c r="Q36" s="749"/>
      <c r="R36" s="749"/>
      <c r="S36" s="749"/>
      <c r="T36" s="749"/>
      <c r="U36" s="749"/>
      <c r="V36" s="749"/>
      <c r="W36" s="749"/>
      <c r="X36" s="749"/>
    </row>
    <row r="37" spans="1:24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</row>
  </sheetData>
  <sheetProtection/>
  <mergeCells count="92">
    <mergeCell ref="A36:X36"/>
    <mergeCell ref="M33:N33"/>
    <mergeCell ref="O33:P33"/>
    <mergeCell ref="Q33:R33"/>
    <mergeCell ref="S33:T33"/>
    <mergeCell ref="U33:V33"/>
    <mergeCell ref="W33:X33"/>
    <mergeCell ref="A33:B33"/>
    <mergeCell ref="C33:D33"/>
    <mergeCell ref="E33:F33"/>
    <mergeCell ref="G33:H33"/>
    <mergeCell ref="I33:J33"/>
    <mergeCell ref="K33:L33"/>
    <mergeCell ref="U27:U28"/>
    <mergeCell ref="V27:X27"/>
    <mergeCell ref="A30:X30"/>
    <mergeCell ref="A31:D32"/>
    <mergeCell ref="E31:H32"/>
    <mergeCell ref="I31:L32"/>
    <mergeCell ref="M31:X31"/>
    <mergeCell ref="M32:P32"/>
    <mergeCell ref="Q32:T32"/>
    <mergeCell ref="U32:X32"/>
    <mergeCell ref="M26:P26"/>
    <mergeCell ref="Q26:T26"/>
    <mergeCell ref="U26:X26"/>
    <mergeCell ref="N27:P27"/>
    <mergeCell ref="R27:T27"/>
    <mergeCell ref="Q27:Q28"/>
    <mergeCell ref="A27:A28"/>
    <mergeCell ref="B27:D27"/>
    <mergeCell ref="E27:E28"/>
    <mergeCell ref="I27:I28"/>
    <mergeCell ref="J27:L27"/>
    <mergeCell ref="M27:M28"/>
    <mergeCell ref="A23:L23"/>
    <mergeCell ref="M23:X23"/>
    <mergeCell ref="V22:X22"/>
    <mergeCell ref="A25:X25"/>
    <mergeCell ref="F27:H27"/>
    <mergeCell ref="A24:L24"/>
    <mergeCell ref="M24:X24"/>
    <mergeCell ref="A26:D26"/>
    <mergeCell ref="E26:H26"/>
    <mergeCell ref="I26:L26"/>
    <mergeCell ref="A13:I13"/>
    <mergeCell ref="J13:X13"/>
    <mergeCell ref="A14:X14"/>
    <mergeCell ref="H15:S15"/>
    <mergeCell ref="T15:X15"/>
    <mergeCell ref="A21:U21"/>
    <mergeCell ref="V21:X21"/>
    <mergeCell ref="V16:X16"/>
    <mergeCell ref="L16:N16"/>
    <mergeCell ref="O16:U16"/>
    <mergeCell ref="A11:H11"/>
    <mergeCell ref="I11:X11"/>
    <mergeCell ref="A12:K12"/>
    <mergeCell ref="L12:X12"/>
    <mergeCell ref="A9:N9"/>
    <mergeCell ref="O9:X9"/>
    <mergeCell ref="A10:E10"/>
    <mergeCell ref="F10:J10"/>
    <mergeCell ref="K10:U10"/>
    <mergeCell ref="V10:X10"/>
    <mergeCell ref="A6:F6"/>
    <mergeCell ref="G6:X6"/>
    <mergeCell ref="A7:X7"/>
    <mergeCell ref="A8:K8"/>
    <mergeCell ref="L8:R8"/>
    <mergeCell ref="S8:U8"/>
    <mergeCell ref="V8:X8"/>
    <mergeCell ref="A4:K4"/>
    <mergeCell ref="L4:N5"/>
    <mergeCell ref="O4:U5"/>
    <mergeCell ref="V4:X5"/>
    <mergeCell ref="A5:K5"/>
    <mergeCell ref="A1:X1"/>
    <mergeCell ref="A2:E2"/>
    <mergeCell ref="F2:X2"/>
    <mergeCell ref="A3:G3"/>
    <mergeCell ref="H3:X3"/>
    <mergeCell ref="A16:K16"/>
    <mergeCell ref="A17:U17"/>
    <mergeCell ref="V17:X17"/>
    <mergeCell ref="A18:U18"/>
    <mergeCell ref="V18:X18"/>
    <mergeCell ref="A22:U22"/>
    <mergeCell ref="A19:U19"/>
    <mergeCell ref="V19:X19"/>
    <mergeCell ref="A20:U20"/>
    <mergeCell ref="V20:X20"/>
  </mergeCells>
  <printOptions/>
  <pageMargins left="0.5" right="0.49" top="0.36" bottom="0.31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ГУП "Облтехинвентаризация"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Макарова</dc:creator>
  <cp:keywords/>
  <dc:description/>
  <cp:lastModifiedBy>Наталья Денисова</cp:lastModifiedBy>
  <cp:lastPrinted>2013-04-24T04:08:06Z</cp:lastPrinted>
  <dcterms:created xsi:type="dcterms:W3CDTF">2004-10-13T04:24:58Z</dcterms:created>
  <dcterms:modified xsi:type="dcterms:W3CDTF">2016-06-30T02:26:35Z</dcterms:modified>
  <cp:category/>
  <cp:version/>
  <cp:contentType/>
  <cp:contentStatus/>
</cp:coreProperties>
</file>