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42" i="1" l="1"/>
  <c r="C241" i="1"/>
  <c r="C240" i="1"/>
  <c r="C239" i="1"/>
  <c r="C238" i="1"/>
  <c r="C237" i="1"/>
  <c r="C236" i="1"/>
  <c r="C235" i="1"/>
  <c r="C233" i="1"/>
  <c r="C244" i="1" s="1"/>
  <c r="C230" i="1"/>
  <c r="C216" i="1" l="1"/>
  <c r="C215" i="1"/>
  <c r="C214" i="1"/>
  <c r="C213" i="1"/>
  <c r="C212" i="1"/>
  <c r="C211" i="1"/>
  <c r="C210" i="1"/>
  <c r="C209" i="1"/>
  <c r="C208" i="1"/>
  <c r="C207" i="1"/>
  <c r="C206" i="1"/>
  <c r="C205" i="1"/>
  <c r="C218" i="1" s="1"/>
  <c r="C202" i="1"/>
  <c r="C188" i="1" l="1"/>
  <c r="C187" i="1"/>
  <c r="C186" i="1"/>
  <c r="C184" i="1"/>
  <c r="C183" i="1"/>
  <c r="C182" i="1"/>
  <c r="C181" i="1"/>
  <c r="C190" i="1" s="1"/>
  <c r="C178" i="1"/>
  <c r="C162" i="1" l="1"/>
  <c r="C161" i="1"/>
  <c r="C160" i="1"/>
  <c r="C158" i="1"/>
  <c r="C157" i="1"/>
  <c r="C156" i="1"/>
  <c r="C154" i="1"/>
  <c r="C151" i="1"/>
  <c r="C164" i="1" s="1"/>
  <c r="C148" i="1"/>
  <c r="C134" i="1" l="1"/>
  <c r="C133" i="1"/>
  <c r="C132" i="1"/>
  <c r="C131" i="1"/>
  <c r="C130" i="1"/>
  <c r="C129" i="1"/>
  <c r="C127" i="1"/>
  <c r="C125" i="1"/>
  <c r="C124" i="1"/>
  <c r="C121" i="1"/>
  <c r="C136" i="1" l="1"/>
  <c r="C107" i="1"/>
  <c r="C106" i="1"/>
  <c r="C105" i="1"/>
  <c r="C104" i="1"/>
  <c r="C103" i="1"/>
  <c r="C102" i="1"/>
  <c r="C101" i="1"/>
  <c r="C100" i="1"/>
  <c r="C99" i="1"/>
  <c r="C98" i="1"/>
  <c r="C97" i="1"/>
  <c r="C95" i="1"/>
  <c r="C92" i="1"/>
  <c r="C109" i="1" l="1"/>
  <c r="C74" i="1"/>
  <c r="C73" i="1"/>
  <c r="C71" i="1"/>
  <c r="C70" i="1"/>
  <c r="C67" i="1"/>
  <c r="C64" i="1"/>
  <c r="C61" i="1"/>
  <c r="C78" i="1" l="1"/>
  <c r="C47" i="1"/>
  <c r="C46" i="1"/>
  <c r="C45" i="1"/>
  <c r="C44" i="1"/>
  <c r="C43" i="1"/>
  <c r="C42" i="1"/>
  <c r="C41" i="1"/>
  <c r="C49" i="1" s="1"/>
  <c r="C38" i="1"/>
  <c r="C23" i="1" l="1"/>
  <c r="C22" i="1"/>
  <c r="C21" i="1"/>
  <c r="C20" i="1"/>
  <c r="C18" i="1"/>
  <c r="C17" i="1"/>
  <c r="C13" i="1"/>
  <c r="C10" i="1"/>
  <c r="C25" i="1" l="1"/>
</calcChain>
</file>

<file path=xl/sharedStrings.xml><?xml version="1.0" encoding="utf-8"?>
<sst xmlns="http://schemas.openxmlformats.org/spreadsheetml/2006/main" count="195" uniqueCount="38">
  <si>
    <t>ул. Ангарская, 21</t>
  </si>
  <si>
    <t>Доходы, руб</t>
  </si>
  <si>
    <t>Задолженность за коммунальные и жилищные услуги</t>
  </si>
  <si>
    <t>в том числе задолженность за жилищные услуги</t>
  </si>
  <si>
    <t xml:space="preserve">Жилищные услуги  </t>
  </si>
  <si>
    <t>Плата за пользование общедомовым имущестовом</t>
  </si>
  <si>
    <t>Обслуживание домофона</t>
  </si>
  <si>
    <t>Итого</t>
  </si>
  <si>
    <t>Расходы, руб</t>
  </si>
  <si>
    <t>Благоустройство,уборка территории</t>
  </si>
  <si>
    <t>Дератизация и дезинсекция</t>
  </si>
  <si>
    <t>Домофоны</t>
  </si>
  <si>
    <t>Замена дверей</t>
  </si>
  <si>
    <t>Контроль качества воды</t>
  </si>
  <si>
    <t>Содержание и ремонт внутридомового оборудования</t>
  </si>
  <si>
    <t>Содержание коллективных антенн</t>
  </si>
  <si>
    <t>Текущий ремонт и содержание лифтов</t>
  </si>
  <si>
    <t xml:space="preserve">Текущий ремонт и содержание  </t>
  </si>
  <si>
    <t>Уборка помещений</t>
  </si>
  <si>
    <t>Услуги управления</t>
  </si>
  <si>
    <t>Итого расходы</t>
  </si>
  <si>
    <t>ул. Кочеткова, 22</t>
  </si>
  <si>
    <t>Капитальный ремонт</t>
  </si>
  <si>
    <t>в том числе задолжность за кап.ремонт</t>
  </si>
  <si>
    <t>Обслуживание ворот</t>
  </si>
  <si>
    <t>ул. Красноармейская, 12</t>
  </si>
  <si>
    <t>Ремонт системы пожаротушения</t>
  </si>
  <si>
    <t>Утилизация ртутьсодержащих отходов</t>
  </si>
  <si>
    <t>ул. Красноармейская, 14</t>
  </si>
  <si>
    <t>Вознаграждение членов совета дома и председателя</t>
  </si>
  <si>
    <t>ул. Красноармейская, 54 (1-я очередь)</t>
  </si>
  <si>
    <t>Ремонт системы пожарпотушения</t>
  </si>
  <si>
    <t>ул. Красноармейская, 54 (2-я очередь)</t>
  </si>
  <si>
    <t>Содержание консъержа</t>
  </si>
  <si>
    <t>Содержание системы отопления и ГВС</t>
  </si>
  <si>
    <t>ул. Матвеева, 33</t>
  </si>
  <si>
    <t>ул. Нечаева, 66</t>
  </si>
  <si>
    <t>ул. Чкалова, 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</si>
</sst>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5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Fill="1"/>
    <xf numFmtId="4" fontId="1" fillId="0" borderId="0" xfId="0" applyNumberFormat="1" applyFont="1" applyFill="1"/>
    <xf numFmtId="4" fontId="0" fillId="0" borderId="0" xfId="0" applyNumberFormat="1" applyFill="1"/>
    <xf numFmtId="0" fontId="2" fillId="2" borderId="1" xfId="0" applyFont="1" applyFill="1" applyBorder="1"/>
    <xf numFmtId="0" fontId="1" fillId="2" borderId="2" xfId="0" applyFont="1" applyFill="1" applyBorder="1"/>
    <xf numFmtId="4" fontId="1" fillId="2" borderId="3" xfId="0" applyNumberFormat="1" applyFont="1" applyFill="1" applyBorder="1"/>
    <xf numFmtId="0" fontId="1" fillId="0" borderId="1" xfId="0" applyFont="1" applyFill="1" applyBorder="1"/>
    <xf numFmtId="0" fontId="1" fillId="0" borderId="2" xfId="0" applyFont="1" applyFill="1" applyBorder="1"/>
    <xf numFmtId="4" fontId="1" fillId="0" borderId="3" xfId="0" applyNumberFormat="1" applyFont="1" applyFill="1" applyBorder="1"/>
    <xf numFmtId="0" fontId="2" fillId="0" borderId="4" xfId="0" applyFont="1" applyFill="1" applyBorder="1"/>
    <xf numFmtId="0" fontId="1" fillId="0" borderId="5" xfId="0" applyFont="1" applyFill="1" applyBorder="1"/>
    <xf numFmtId="4" fontId="1" fillId="0" borderId="6" xfId="0" applyNumberFormat="1" applyFont="1" applyFill="1" applyBorder="1"/>
    <xf numFmtId="3" fontId="3" fillId="0" borderId="8" xfId="0" applyNumberFormat="1" applyFont="1" applyFill="1" applyBorder="1"/>
    <xf numFmtId="0" fontId="2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2" fillId="0" borderId="7" xfId="0" applyFont="1" applyFill="1" applyBorder="1"/>
    <xf numFmtId="0" fontId="2" fillId="0" borderId="0" xfId="0" applyFont="1" applyFill="1" applyBorder="1"/>
    <xf numFmtId="3" fontId="2" fillId="0" borderId="8" xfId="0" applyNumberFormat="1" applyFont="1" applyFill="1" applyBorder="1"/>
    <xf numFmtId="4" fontId="0" fillId="0" borderId="0" xfId="0" applyNumberFormat="1"/>
    <xf numFmtId="0" fontId="1" fillId="0" borderId="7" xfId="0" applyFont="1" applyFill="1" applyBorder="1"/>
    <xf numFmtId="0" fontId="1" fillId="0" borderId="0" xfId="0" applyFont="1" applyFill="1" applyBorder="1"/>
    <xf numFmtId="3" fontId="1" fillId="0" borderId="8" xfId="0" applyNumberFormat="1" applyFont="1" applyFill="1" applyBorder="1"/>
    <xf numFmtId="4" fontId="0" fillId="0" borderId="0" xfId="0" applyNumberFormat="1" applyFill="1" applyBorder="1"/>
    <xf numFmtId="164" fontId="0" fillId="0" borderId="0" xfId="0" applyNumberFormat="1" applyBorder="1"/>
    <xf numFmtId="0" fontId="0" fillId="0" borderId="0" xfId="0" applyBorder="1"/>
    <xf numFmtId="3" fontId="1" fillId="0" borderId="6" xfId="0" applyNumberFormat="1" applyFont="1" applyFill="1" applyBorder="1"/>
    <xf numFmtId="0" fontId="3" fillId="0" borderId="7" xfId="0" applyFont="1" applyFill="1" applyBorder="1"/>
    <xf numFmtId="3" fontId="2" fillId="0" borderId="11" xfId="0" applyNumberFormat="1" applyFont="1" applyFill="1" applyBorder="1"/>
    <xf numFmtId="14" fontId="4" fillId="0" borderId="0" xfId="0" applyNumberFormat="1" applyFont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2" fillId="0" borderId="7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5"/>
  <sheetViews>
    <sheetView tabSelected="1" workbookViewId="0">
      <selection activeCell="F240" sqref="F240"/>
    </sheetView>
  </sheetViews>
  <sheetFormatPr defaultRowHeight="15" x14ac:dyDescent="0.25"/>
  <cols>
    <col min="1" max="1" width="16.7109375" style="31" customWidth="1"/>
    <col min="2" max="2" width="43" style="31" customWidth="1"/>
    <col min="3" max="3" width="15.85546875" style="3" customWidth="1"/>
    <col min="4" max="4" width="11.7109375" style="20" customWidth="1"/>
    <col min="5" max="6" width="14.42578125" customWidth="1"/>
    <col min="7" max="7" width="13.140625" customWidth="1"/>
    <col min="8" max="8" width="14" customWidth="1"/>
  </cols>
  <sheetData>
    <row r="1" spans="1:6" ht="16.5" thickBot="1" x14ac:dyDescent="0.3">
      <c r="A1" s="1"/>
      <c r="B1" s="1"/>
      <c r="C1" s="2"/>
      <c r="D1" s="3"/>
    </row>
    <row r="2" spans="1:6" ht="16.5" thickBot="1" x14ac:dyDescent="0.3">
      <c r="A2" s="4" t="s">
        <v>0</v>
      </c>
      <c r="B2" s="5"/>
      <c r="C2" s="6"/>
      <c r="D2" s="3"/>
    </row>
    <row r="3" spans="1:6" ht="15.75" x14ac:dyDescent="0.25">
      <c r="A3" s="7"/>
      <c r="B3" s="8"/>
      <c r="C3" s="9"/>
      <c r="D3" s="3"/>
    </row>
    <row r="4" spans="1:6" ht="15.75" x14ac:dyDescent="0.25">
      <c r="A4" s="10" t="s">
        <v>1</v>
      </c>
      <c r="B4" s="11"/>
      <c r="C4" s="12"/>
      <c r="D4" s="3"/>
    </row>
    <row r="5" spans="1:6" ht="15.75" x14ac:dyDescent="0.25">
      <c r="A5" s="39" t="s">
        <v>2</v>
      </c>
      <c r="B5" s="40"/>
      <c r="C5" s="13">
        <v>407280.77</v>
      </c>
      <c r="D5" s="3"/>
    </row>
    <row r="6" spans="1:6" ht="15.75" x14ac:dyDescent="0.25">
      <c r="A6" s="14" t="s">
        <v>3</v>
      </c>
      <c r="B6" s="15"/>
      <c r="C6" s="13">
        <v>251923.37</v>
      </c>
      <c r="D6" s="3"/>
    </row>
    <row r="7" spans="1:6" ht="15.75" x14ac:dyDescent="0.25">
      <c r="A7" s="35" t="s">
        <v>4</v>
      </c>
      <c r="B7" s="36"/>
      <c r="C7" s="13">
        <v>876715.15</v>
      </c>
      <c r="D7" s="3"/>
    </row>
    <row r="8" spans="1:6" ht="15.75" x14ac:dyDescent="0.25">
      <c r="A8" s="16" t="s">
        <v>5</v>
      </c>
      <c r="B8" s="15"/>
      <c r="C8" s="13">
        <v>15525</v>
      </c>
      <c r="D8" s="3"/>
    </row>
    <row r="9" spans="1:6" ht="15.75" x14ac:dyDescent="0.25">
      <c r="A9" s="16" t="s">
        <v>6</v>
      </c>
      <c r="B9" s="15"/>
      <c r="C9" s="13">
        <v>24168</v>
      </c>
      <c r="D9" s="3"/>
    </row>
    <row r="10" spans="1:6" ht="15.75" x14ac:dyDescent="0.25">
      <c r="A10" s="17" t="s">
        <v>7</v>
      </c>
      <c r="B10" s="18"/>
      <c r="C10" s="19">
        <f>SUM(C7:C8)</f>
        <v>892240.15</v>
      </c>
    </row>
    <row r="11" spans="1:6" ht="15.75" x14ac:dyDescent="0.25">
      <c r="A11" s="21"/>
      <c r="B11" s="22"/>
      <c r="C11" s="23"/>
      <c r="D11" s="24"/>
      <c r="E11" s="25"/>
      <c r="F11" s="26"/>
    </row>
    <row r="12" spans="1:6" ht="15.75" x14ac:dyDescent="0.25">
      <c r="A12" s="33" t="s">
        <v>8</v>
      </c>
      <c r="B12" s="34"/>
      <c r="C12" s="27"/>
      <c r="D12" s="24"/>
      <c r="E12" s="25"/>
      <c r="F12" s="26"/>
    </row>
    <row r="13" spans="1:6" ht="15" customHeight="1" x14ac:dyDescent="0.25">
      <c r="A13" s="35" t="s">
        <v>9</v>
      </c>
      <c r="B13" s="36"/>
      <c r="C13" s="13">
        <f>62835.38+3813</f>
        <v>66648.38</v>
      </c>
      <c r="D13"/>
    </row>
    <row r="14" spans="1:6" ht="15.75" x14ac:dyDescent="0.25">
      <c r="A14" s="16" t="s">
        <v>10</v>
      </c>
      <c r="B14" s="15"/>
      <c r="C14" s="13">
        <v>10662.92</v>
      </c>
      <c r="D14"/>
    </row>
    <row r="15" spans="1:6" ht="15.75" x14ac:dyDescent="0.25">
      <c r="A15" s="16" t="s">
        <v>11</v>
      </c>
      <c r="B15" s="15"/>
      <c r="C15" s="13">
        <v>17252.88</v>
      </c>
      <c r="D15"/>
    </row>
    <row r="16" spans="1:6" ht="15.75" x14ac:dyDescent="0.25">
      <c r="A16" s="16" t="s">
        <v>12</v>
      </c>
      <c r="B16" s="15"/>
      <c r="C16" s="13">
        <v>70872</v>
      </c>
      <c r="D16"/>
    </row>
    <row r="17" spans="1:6" ht="15.75" x14ac:dyDescent="0.25">
      <c r="A17" s="16" t="s">
        <v>13</v>
      </c>
      <c r="B17" s="15"/>
      <c r="C17" s="13">
        <f>3015.12+3611.18</f>
        <v>6626.2999999999993</v>
      </c>
      <c r="D17"/>
    </row>
    <row r="18" spans="1:6" ht="15.75" x14ac:dyDescent="0.25">
      <c r="A18" s="16" t="s">
        <v>14</v>
      </c>
      <c r="B18" s="15"/>
      <c r="C18" s="13">
        <f>149217.48+2185</f>
        <v>151402.48000000001</v>
      </c>
      <c r="D18"/>
    </row>
    <row r="19" spans="1:6" ht="15.75" x14ac:dyDescent="0.25">
      <c r="A19" s="16" t="s">
        <v>15</v>
      </c>
      <c r="B19" s="15"/>
      <c r="C19" s="13">
        <v>4493.82</v>
      </c>
      <c r="D19"/>
    </row>
    <row r="20" spans="1:6" ht="15.75" x14ac:dyDescent="0.25">
      <c r="A20" s="28" t="s">
        <v>16</v>
      </c>
      <c r="B20" s="15"/>
      <c r="C20" s="13">
        <f>154.74+66278.1</f>
        <v>66432.840000000011</v>
      </c>
      <c r="D20"/>
    </row>
    <row r="21" spans="1:6" ht="15.75" x14ac:dyDescent="0.25">
      <c r="A21" s="16" t="s">
        <v>17</v>
      </c>
      <c r="B21" s="15"/>
      <c r="C21" s="13">
        <f>17462.01+55285.82</f>
        <v>72747.83</v>
      </c>
      <c r="D21"/>
    </row>
    <row r="22" spans="1:6" ht="15.75" x14ac:dyDescent="0.25">
      <c r="A22" s="16" t="s">
        <v>18</v>
      </c>
      <c r="B22" s="15"/>
      <c r="C22" s="13">
        <f>55083.7+17967.74</f>
        <v>73051.44</v>
      </c>
      <c r="D22"/>
    </row>
    <row r="23" spans="1:6" ht="15.75" x14ac:dyDescent="0.25">
      <c r="A23" s="16" t="s">
        <v>19</v>
      </c>
      <c r="B23" s="15"/>
      <c r="C23" s="13">
        <f>191997.97</f>
        <v>191997.97</v>
      </c>
      <c r="D23"/>
    </row>
    <row r="24" spans="1:6" ht="15.75" x14ac:dyDescent="0.25">
      <c r="A24" s="16"/>
      <c r="B24" s="15"/>
      <c r="C24" s="13"/>
      <c r="D24"/>
    </row>
    <row r="25" spans="1:6" ht="16.5" thickBot="1" x14ac:dyDescent="0.3">
      <c r="A25" s="37" t="s">
        <v>20</v>
      </c>
      <c r="B25" s="38"/>
      <c r="C25" s="29">
        <f>SUM(C13:C23)</f>
        <v>732188.86</v>
      </c>
      <c r="D25" s="3"/>
      <c r="E25" s="30"/>
      <c r="F25" s="26"/>
    </row>
    <row r="26" spans="1:6" ht="15.75" x14ac:dyDescent="0.25">
      <c r="A26" s="1"/>
      <c r="B26" s="1"/>
      <c r="C26" s="2"/>
      <c r="D26" s="3"/>
      <c r="E26" s="30"/>
      <c r="F26" s="26"/>
    </row>
    <row r="27" spans="1:6" ht="15.75" thickBot="1" x14ac:dyDescent="0.3"/>
    <row r="28" spans="1:6" ht="16.5" thickBot="1" x14ac:dyDescent="0.3">
      <c r="A28" s="4" t="s">
        <v>21</v>
      </c>
      <c r="B28" s="5"/>
      <c r="C28" s="6"/>
      <c r="D28" s="3"/>
    </row>
    <row r="29" spans="1:6" ht="15.75" x14ac:dyDescent="0.25">
      <c r="A29" s="7"/>
      <c r="B29" s="8"/>
      <c r="C29" s="9"/>
      <c r="D29" s="3"/>
    </row>
    <row r="30" spans="1:6" ht="15.75" x14ac:dyDescent="0.25">
      <c r="A30" s="10" t="s">
        <v>1</v>
      </c>
      <c r="B30" s="11"/>
      <c r="C30" s="12"/>
      <c r="D30" s="3"/>
    </row>
    <row r="31" spans="1:6" ht="15.75" x14ac:dyDescent="0.25">
      <c r="A31" s="39" t="s">
        <v>2</v>
      </c>
      <c r="B31" s="40"/>
      <c r="C31" s="19">
        <v>639340.47</v>
      </c>
      <c r="D31" s="3"/>
    </row>
    <row r="32" spans="1:6" ht="15.75" x14ac:dyDescent="0.25">
      <c r="A32" s="14" t="s">
        <v>3</v>
      </c>
      <c r="B32" s="32"/>
      <c r="C32" s="19">
        <v>131083.48000000001</v>
      </c>
      <c r="D32" s="3"/>
    </row>
    <row r="33" spans="1:6" ht="15.75" x14ac:dyDescent="0.25">
      <c r="A33" s="14" t="s">
        <v>22</v>
      </c>
      <c r="B33" s="32"/>
      <c r="C33" s="19">
        <v>245624.46</v>
      </c>
      <c r="D33" s="3"/>
    </row>
    <row r="34" spans="1:6" ht="15.75" x14ac:dyDescent="0.25">
      <c r="A34" s="14" t="s">
        <v>23</v>
      </c>
      <c r="B34" s="32"/>
      <c r="C34" s="19">
        <v>71502.27</v>
      </c>
      <c r="D34" s="3"/>
    </row>
    <row r="35" spans="1:6" ht="15.75" x14ac:dyDescent="0.25">
      <c r="A35" s="35" t="s">
        <v>4</v>
      </c>
      <c r="B35" s="36"/>
      <c r="C35" s="13">
        <v>757104.06</v>
      </c>
      <c r="D35" s="3"/>
    </row>
    <row r="36" spans="1:6" ht="15.75" x14ac:dyDescent="0.25">
      <c r="A36" s="16" t="s">
        <v>5</v>
      </c>
      <c r="B36" s="15"/>
      <c r="C36" s="13">
        <v>11700</v>
      </c>
      <c r="D36" s="3"/>
    </row>
    <row r="37" spans="1:6" ht="15.75" x14ac:dyDescent="0.25">
      <c r="A37" s="16" t="s">
        <v>24</v>
      </c>
      <c r="B37" s="15"/>
      <c r="C37" s="13">
        <v>32400</v>
      </c>
      <c r="D37" s="3"/>
    </row>
    <row r="38" spans="1:6" ht="15.75" x14ac:dyDescent="0.25">
      <c r="A38" s="17" t="s">
        <v>7</v>
      </c>
      <c r="B38" s="18"/>
      <c r="C38" s="19">
        <f>SUM(C35:C37)</f>
        <v>801204.06</v>
      </c>
    </row>
    <row r="39" spans="1:6" ht="15.75" x14ac:dyDescent="0.25">
      <c r="A39" s="21"/>
      <c r="B39" s="22"/>
      <c r="C39" s="23"/>
      <c r="D39" s="24"/>
      <c r="E39" s="25"/>
      <c r="F39" s="26"/>
    </row>
    <row r="40" spans="1:6" ht="15.75" x14ac:dyDescent="0.25">
      <c r="A40" s="33" t="s">
        <v>8</v>
      </c>
      <c r="B40" s="34"/>
      <c r="C40" s="27"/>
      <c r="D40" s="24"/>
      <c r="E40" s="25"/>
      <c r="F40" s="26"/>
    </row>
    <row r="41" spans="1:6" ht="15" customHeight="1" x14ac:dyDescent="0.25">
      <c r="A41" s="35" t="s">
        <v>9</v>
      </c>
      <c r="B41" s="36"/>
      <c r="C41" s="13">
        <f>73422.12+4091.8</f>
        <v>77513.919999999998</v>
      </c>
      <c r="D41"/>
    </row>
    <row r="42" spans="1:6" ht="15.75" x14ac:dyDescent="0.25">
      <c r="A42" s="16" t="s">
        <v>10</v>
      </c>
      <c r="B42" s="15"/>
      <c r="C42" s="13">
        <f>1731.6</f>
        <v>1731.6</v>
      </c>
      <c r="D42"/>
    </row>
    <row r="43" spans="1:6" ht="15.75" x14ac:dyDescent="0.25">
      <c r="A43" s="16" t="s">
        <v>13</v>
      </c>
      <c r="B43" s="15"/>
      <c r="C43" s="13">
        <f>2901.12+3611.18</f>
        <v>6512.2999999999993</v>
      </c>
      <c r="D43"/>
    </row>
    <row r="44" spans="1:6" ht="15.75" x14ac:dyDescent="0.25">
      <c r="A44" s="16" t="s">
        <v>14</v>
      </c>
      <c r="B44" s="15"/>
      <c r="C44" s="13">
        <f>2553.22+187235.1</f>
        <v>189788.32</v>
      </c>
      <c r="D44"/>
    </row>
    <row r="45" spans="1:6" ht="15.75" x14ac:dyDescent="0.25">
      <c r="A45" s="16" t="s">
        <v>17</v>
      </c>
      <c r="B45" s="15"/>
      <c r="C45" s="13">
        <f>20404.08+64600.5</f>
        <v>85004.58</v>
      </c>
      <c r="D45"/>
    </row>
    <row r="46" spans="1:6" ht="15.75" x14ac:dyDescent="0.25">
      <c r="A46" s="16" t="s">
        <v>18</v>
      </c>
      <c r="B46" s="15"/>
      <c r="C46" s="13">
        <f>64364.41+16201.13</f>
        <v>80565.540000000008</v>
      </c>
      <c r="D46"/>
    </row>
    <row r="47" spans="1:6" ht="15.75" x14ac:dyDescent="0.25">
      <c r="A47" s="16" t="s">
        <v>19</v>
      </c>
      <c r="B47" s="15"/>
      <c r="C47" s="13">
        <f>224346.52</f>
        <v>224346.52</v>
      </c>
      <c r="D47"/>
    </row>
    <row r="48" spans="1:6" ht="15.75" x14ac:dyDescent="0.25">
      <c r="A48" s="16"/>
      <c r="B48" s="15"/>
      <c r="C48" s="13"/>
      <c r="D48"/>
    </row>
    <row r="49" spans="1:6" ht="16.5" thickBot="1" x14ac:dyDescent="0.3">
      <c r="A49" s="37" t="s">
        <v>20</v>
      </c>
      <c r="B49" s="38"/>
      <c r="C49" s="29">
        <f>SUM(C41:C47)</f>
        <v>665462.78</v>
      </c>
      <c r="D49" s="3"/>
      <c r="E49" s="30"/>
      <c r="F49" s="26"/>
    </row>
    <row r="51" spans="1:6" ht="15.75" thickBot="1" x14ac:dyDescent="0.3"/>
    <row r="52" spans="1:6" ht="16.5" thickBot="1" x14ac:dyDescent="0.3">
      <c r="A52" s="4" t="s">
        <v>25</v>
      </c>
      <c r="B52" s="5"/>
      <c r="C52" s="6"/>
      <c r="D52" s="3"/>
    </row>
    <row r="53" spans="1:6" ht="15.75" x14ac:dyDescent="0.25">
      <c r="A53" s="7"/>
      <c r="B53" s="8"/>
      <c r="C53" s="9"/>
      <c r="D53" s="3"/>
    </row>
    <row r="54" spans="1:6" ht="15.75" x14ac:dyDescent="0.25">
      <c r="A54" s="10" t="s">
        <v>1</v>
      </c>
      <c r="B54" s="11"/>
      <c r="C54" s="12"/>
      <c r="D54" s="3"/>
    </row>
    <row r="55" spans="1:6" ht="15.75" x14ac:dyDescent="0.25">
      <c r="A55" s="39" t="s">
        <v>2</v>
      </c>
      <c r="B55" s="40"/>
      <c r="C55" s="19">
        <v>1325247.3500000001</v>
      </c>
      <c r="D55" s="3"/>
    </row>
    <row r="56" spans="1:6" ht="15.75" x14ac:dyDescent="0.25">
      <c r="A56" s="14" t="s">
        <v>3</v>
      </c>
      <c r="B56" s="32"/>
      <c r="C56" s="19">
        <v>672029.96</v>
      </c>
      <c r="D56" s="3"/>
    </row>
    <row r="57" spans="1:6" ht="15.75" x14ac:dyDescent="0.25">
      <c r="A57" s="35" t="s">
        <v>4</v>
      </c>
      <c r="B57" s="36"/>
      <c r="C57" s="13">
        <v>2999329.98</v>
      </c>
      <c r="D57" s="3"/>
    </row>
    <row r="58" spans="1:6" ht="15.75" x14ac:dyDescent="0.25">
      <c r="A58" s="16" t="s">
        <v>5</v>
      </c>
      <c r="B58" s="15"/>
      <c r="C58" s="13">
        <v>35100</v>
      </c>
      <c r="D58" s="3"/>
    </row>
    <row r="59" spans="1:6" ht="15.75" x14ac:dyDescent="0.25">
      <c r="A59" s="16" t="s">
        <v>24</v>
      </c>
      <c r="B59" s="15"/>
      <c r="C59" s="13">
        <v>110979</v>
      </c>
      <c r="D59" s="3"/>
    </row>
    <row r="60" spans="1:6" ht="15.75" x14ac:dyDescent="0.25">
      <c r="A60" s="16" t="s">
        <v>6</v>
      </c>
      <c r="B60" s="15"/>
      <c r="C60" s="13">
        <v>103032</v>
      </c>
      <c r="D60" s="3"/>
    </row>
    <row r="61" spans="1:6" ht="15.75" x14ac:dyDescent="0.25">
      <c r="A61" s="17" t="s">
        <v>7</v>
      </c>
      <c r="B61" s="18"/>
      <c r="C61" s="19">
        <f>SUM(C57:C59)</f>
        <v>3145408.98</v>
      </c>
    </row>
    <row r="62" spans="1:6" ht="15.75" x14ac:dyDescent="0.25">
      <c r="A62" s="21"/>
      <c r="B62" s="22"/>
      <c r="C62" s="23"/>
      <c r="D62" s="24"/>
      <c r="E62" s="25"/>
      <c r="F62" s="26"/>
    </row>
    <row r="63" spans="1:6" ht="15.75" x14ac:dyDescent="0.25">
      <c r="A63" s="33" t="s">
        <v>8</v>
      </c>
      <c r="B63" s="34"/>
      <c r="C63" s="27"/>
      <c r="D63" s="24"/>
      <c r="E63" s="25"/>
      <c r="F63" s="26"/>
    </row>
    <row r="64" spans="1:6" ht="15" customHeight="1" x14ac:dyDescent="0.25">
      <c r="A64" s="35" t="s">
        <v>9</v>
      </c>
      <c r="B64" s="36"/>
      <c r="C64" s="13">
        <f>255264.68+6314</f>
        <v>261578.68</v>
      </c>
      <c r="D64"/>
    </row>
    <row r="65" spans="1:6" ht="15" customHeight="1" x14ac:dyDescent="0.25">
      <c r="A65" s="16" t="s">
        <v>6</v>
      </c>
      <c r="B65" s="15"/>
      <c r="C65" s="13">
        <v>66573.78</v>
      </c>
      <c r="D65"/>
    </row>
    <row r="66" spans="1:6" ht="15.75" x14ac:dyDescent="0.25">
      <c r="A66" s="16" t="s">
        <v>10</v>
      </c>
      <c r="B66" s="15"/>
      <c r="C66" s="13"/>
      <c r="D66"/>
    </row>
    <row r="67" spans="1:6" ht="15.75" x14ac:dyDescent="0.25">
      <c r="A67" s="16" t="s">
        <v>13</v>
      </c>
      <c r="B67" s="15"/>
      <c r="C67" s="13">
        <f>3106.32+3611.18</f>
        <v>6717.5</v>
      </c>
      <c r="D67"/>
    </row>
    <row r="68" spans="1:6" ht="15.75" x14ac:dyDescent="0.25">
      <c r="A68" s="16" t="s">
        <v>24</v>
      </c>
      <c r="B68" s="15"/>
      <c r="C68" s="13">
        <v>119605</v>
      </c>
      <c r="D68"/>
    </row>
    <row r="69" spans="1:6" ht="15.75" x14ac:dyDescent="0.25">
      <c r="A69" s="16" t="s">
        <v>26</v>
      </c>
      <c r="B69" s="15"/>
      <c r="C69" s="13">
        <v>65891</v>
      </c>
      <c r="D69"/>
    </row>
    <row r="70" spans="1:6" ht="15.75" x14ac:dyDescent="0.25">
      <c r="A70" s="16" t="s">
        <v>14</v>
      </c>
      <c r="B70" s="15"/>
      <c r="C70" s="13">
        <f>8876.7+579697.56+16551.46</f>
        <v>605125.72</v>
      </c>
      <c r="D70"/>
    </row>
    <row r="71" spans="1:6" ht="15.75" x14ac:dyDescent="0.25">
      <c r="A71" s="16" t="s">
        <v>17</v>
      </c>
      <c r="B71" s="15"/>
      <c r="C71" s="13">
        <f>70938.31+453+224594.94</f>
        <v>295986.25</v>
      </c>
      <c r="D71"/>
    </row>
    <row r="72" spans="1:6" ht="15.75" x14ac:dyDescent="0.25">
      <c r="A72" s="16" t="s">
        <v>15</v>
      </c>
      <c r="B72" s="15"/>
      <c r="C72" s="13">
        <v>18236.16</v>
      </c>
      <c r="D72"/>
    </row>
    <row r="73" spans="1:6" ht="15.75" x14ac:dyDescent="0.25">
      <c r="A73" s="16" t="s">
        <v>16</v>
      </c>
      <c r="B73" s="15"/>
      <c r="C73" s="13">
        <f>928.44+424513.38</f>
        <v>425441.82</v>
      </c>
      <c r="D73"/>
    </row>
    <row r="74" spans="1:6" ht="15.75" x14ac:dyDescent="0.25">
      <c r="A74" s="16" t="s">
        <v>18</v>
      </c>
      <c r="B74" s="15"/>
      <c r="C74" s="13">
        <f>223773.99+64381.98</f>
        <v>288155.96999999997</v>
      </c>
      <c r="D74"/>
    </row>
    <row r="75" spans="1:6" ht="15.75" x14ac:dyDescent="0.25">
      <c r="A75" s="16" t="s">
        <v>27</v>
      </c>
      <c r="B75" s="15"/>
      <c r="C75" s="13">
        <v>1230</v>
      </c>
      <c r="D75"/>
    </row>
    <row r="76" spans="1:6" ht="15.75" x14ac:dyDescent="0.25">
      <c r="A76" s="16" t="s">
        <v>19</v>
      </c>
      <c r="B76" s="15"/>
      <c r="C76" s="13">
        <v>779979.42</v>
      </c>
      <c r="D76"/>
    </row>
    <row r="77" spans="1:6" ht="15.75" x14ac:dyDescent="0.25">
      <c r="A77" s="16"/>
      <c r="B77" s="15"/>
      <c r="C77" s="13"/>
      <c r="D77"/>
    </row>
    <row r="78" spans="1:6" ht="16.5" thickBot="1" x14ac:dyDescent="0.3">
      <c r="A78" s="37" t="s">
        <v>20</v>
      </c>
      <c r="B78" s="38"/>
      <c r="C78" s="29">
        <f>SUM(C64:C76)</f>
        <v>2934521.3</v>
      </c>
      <c r="D78" s="3"/>
      <c r="E78" s="30"/>
      <c r="F78" s="26"/>
    </row>
    <row r="79" spans="1:6" ht="15.75" x14ac:dyDescent="0.25">
      <c r="A79" s="1"/>
      <c r="B79" s="1"/>
      <c r="C79" s="2"/>
      <c r="D79" s="3"/>
      <c r="E79" s="30"/>
      <c r="F79" s="26"/>
    </row>
    <row r="82" spans="1:6" ht="15.75" thickBot="1" x14ac:dyDescent="0.3"/>
    <row r="83" spans="1:6" ht="16.5" thickBot="1" x14ac:dyDescent="0.3">
      <c r="A83" s="4" t="s">
        <v>28</v>
      </c>
      <c r="B83" s="5"/>
      <c r="C83" s="6"/>
      <c r="D83" s="3"/>
    </row>
    <row r="84" spans="1:6" ht="15.75" x14ac:dyDescent="0.25">
      <c r="A84" s="7"/>
      <c r="B84" s="8"/>
      <c r="C84" s="9"/>
      <c r="D84" s="3"/>
    </row>
    <row r="85" spans="1:6" ht="15.75" x14ac:dyDescent="0.25">
      <c r="A85" s="10" t="s">
        <v>1</v>
      </c>
      <c r="B85" s="11"/>
      <c r="C85" s="12"/>
      <c r="D85" s="3"/>
    </row>
    <row r="86" spans="1:6" ht="15.75" x14ac:dyDescent="0.25">
      <c r="A86" s="39" t="s">
        <v>2</v>
      </c>
      <c r="B86" s="40"/>
      <c r="C86" s="19">
        <v>4319829.42</v>
      </c>
      <c r="D86" s="3"/>
    </row>
    <row r="87" spans="1:6" ht="15.75" x14ac:dyDescent="0.25">
      <c r="A87" s="14" t="s">
        <v>3</v>
      </c>
      <c r="B87" s="32"/>
      <c r="C87" s="19">
        <v>1887937.75</v>
      </c>
      <c r="D87" s="3"/>
    </row>
    <row r="88" spans="1:6" ht="15.75" x14ac:dyDescent="0.25">
      <c r="A88" s="35" t="s">
        <v>4</v>
      </c>
      <c r="B88" s="36"/>
      <c r="C88" s="13">
        <v>6734136.75</v>
      </c>
      <c r="D88" s="3"/>
    </row>
    <row r="89" spans="1:6" ht="15.75" x14ac:dyDescent="0.25">
      <c r="A89" s="16" t="s">
        <v>29</v>
      </c>
      <c r="B89" s="15"/>
      <c r="C89" s="13">
        <v>220800</v>
      </c>
      <c r="D89" s="3"/>
    </row>
    <row r="90" spans="1:6" ht="15.75" x14ac:dyDescent="0.25">
      <c r="A90" s="16" t="s">
        <v>5</v>
      </c>
      <c r="B90" s="15"/>
      <c r="C90" s="13">
        <v>48500</v>
      </c>
      <c r="D90" s="3"/>
    </row>
    <row r="91" spans="1:6" ht="15.75" x14ac:dyDescent="0.25">
      <c r="A91" s="16" t="s">
        <v>6</v>
      </c>
      <c r="B91" s="15"/>
      <c r="C91" s="13">
        <v>228324</v>
      </c>
      <c r="D91" s="3"/>
    </row>
    <row r="92" spans="1:6" ht="15.75" x14ac:dyDescent="0.25">
      <c r="A92" s="17" t="s">
        <v>7</v>
      </c>
      <c r="B92" s="18"/>
      <c r="C92" s="19">
        <f>SUM(C88:C90)</f>
        <v>7003436.75</v>
      </c>
    </row>
    <row r="93" spans="1:6" ht="15.75" x14ac:dyDescent="0.25">
      <c r="A93" s="21"/>
      <c r="B93" s="22"/>
      <c r="C93" s="23"/>
      <c r="D93" s="24"/>
      <c r="E93" s="25"/>
      <c r="F93" s="26"/>
    </row>
    <row r="94" spans="1:6" ht="15.75" x14ac:dyDescent="0.25">
      <c r="A94" s="33" t="s">
        <v>8</v>
      </c>
      <c r="B94" s="34"/>
      <c r="C94" s="27"/>
      <c r="D94" s="24"/>
      <c r="E94" s="25"/>
      <c r="F94" s="26"/>
    </row>
    <row r="95" spans="1:6" ht="15" customHeight="1" x14ac:dyDescent="0.25">
      <c r="A95" s="35" t="s">
        <v>9</v>
      </c>
      <c r="B95" s="36"/>
      <c r="C95" s="13">
        <f>575742.71+8167.5</f>
        <v>583910.21</v>
      </c>
      <c r="D95"/>
    </row>
    <row r="96" spans="1:6" ht="15" customHeight="1" x14ac:dyDescent="0.25">
      <c r="A96" s="16" t="s">
        <v>6</v>
      </c>
      <c r="B96" s="15"/>
      <c r="C96" s="13">
        <v>149402.34</v>
      </c>
      <c r="D96"/>
    </row>
    <row r="97" spans="1:6" ht="15.75" x14ac:dyDescent="0.25">
      <c r="A97" s="16" t="s">
        <v>10</v>
      </c>
      <c r="B97" s="15"/>
      <c r="C97" s="13">
        <f>5251.68</f>
        <v>5251.68</v>
      </c>
      <c r="D97"/>
    </row>
    <row r="98" spans="1:6" ht="15.75" x14ac:dyDescent="0.25">
      <c r="A98" s="16" t="s">
        <v>13</v>
      </c>
      <c r="B98" s="15"/>
      <c r="C98" s="13">
        <f>2945.33+3611.18</f>
        <v>6556.51</v>
      </c>
      <c r="D98"/>
    </row>
    <row r="99" spans="1:6" ht="15.75" x14ac:dyDescent="0.25">
      <c r="A99" s="16" t="s">
        <v>24</v>
      </c>
      <c r="B99" s="15"/>
      <c r="C99" s="13">
        <f>107302</f>
        <v>107302</v>
      </c>
      <c r="D99"/>
    </row>
    <row r="100" spans="1:6" ht="15.75" x14ac:dyDescent="0.25">
      <c r="A100" s="16" t="s">
        <v>26</v>
      </c>
      <c r="B100" s="15"/>
      <c r="C100" s="13">
        <f>148522</f>
        <v>148522</v>
      </c>
      <c r="D100"/>
    </row>
    <row r="101" spans="1:6" ht="15.75" x14ac:dyDescent="0.25">
      <c r="A101" s="16" t="s">
        <v>14</v>
      </c>
      <c r="B101" s="15"/>
      <c r="C101" s="13">
        <f>20021.16+1309100.58</f>
        <v>1329121.74</v>
      </c>
      <c r="D101"/>
    </row>
    <row r="102" spans="1:6" ht="15.75" x14ac:dyDescent="0.25">
      <c r="A102" s="16" t="s">
        <v>17</v>
      </c>
      <c r="B102" s="15"/>
      <c r="C102" s="13">
        <f>159999.48+1220.29+506560.08</f>
        <v>667779.85000000009</v>
      </c>
      <c r="D102"/>
    </row>
    <row r="103" spans="1:6" ht="15.75" x14ac:dyDescent="0.25">
      <c r="A103" s="16" t="s">
        <v>15</v>
      </c>
      <c r="B103" s="15"/>
      <c r="C103" s="13">
        <f>41183.46</f>
        <v>41183.46</v>
      </c>
      <c r="D103"/>
    </row>
    <row r="104" spans="1:6" ht="15.75" x14ac:dyDescent="0.25">
      <c r="A104" s="16" t="s">
        <v>16</v>
      </c>
      <c r="B104" s="15"/>
      <c r="C104" s="13">
        <f>1856.88+958493.46</f>
        <v>960350.34</v>
      </c>
      <c r="D104"/>
    </row>
    <row r="105" spans="1:6" ht="15.75" x14ac:dyDescent="0.25">
      <c r="A105" s="16" t="s">
        <v>18</v>
      </c>
      <c r="B105" s="15"/>
      <c r="C105" s="13">
        <f>504716.31+138565.48</f>
        <v>643281.79</v>
      </c>
      <c r="D105"/>
    </row>
    <row r="106" spans="1:6" ht="15.75" x14ac:dyDescent="0.25">
      <c r="A106" s="16" t="s">
        <v>27</v>
      </c>
      <c r="B106" s="15"/>
      <c r="C106" s="13">
        <f>2050</f>
        <v>2050</v>
      </c>
      <c r="D106"/>
    </row>
    <row r="107" spans="1:6" ht="15.75" x14ac:dyDescent="0.25">
      <c r="A107" s="16" t="s">
        <v>19</v>
      </c>
      <c r="B107" s="15"/>
      <c r="C107" s="13">
        <f>1759222.9</f>
        <v>1759222.9</v>
      </c>
      <c r="D107"/>
    </row>
    <row r="108" spans="1:6" ht="15.75" x14ac:dyDescent="0.25">
      <c r="A108" s="16"/>
      <c r="B108" s="15"/>
      <c r="C108" s="13"/>
      <c r="D108"/>
    </row>
    <row r="109" spans="1:6" ht="16.5" thickBot="1" x14ac:dyDescent="0.3">
      <c r="A109" s="37" t="s">
        <v>20</v>
      </c>
      <c r="B109" s="38"/>
      <c r="C109" s="29">
        <f>SUM(C95:C107)</f>
        <v>6403934.8200000003</v>
      </c>
      <c r="D109" s="3"/>
      <c r="E109" s="30"/>
      <c r="F109" s="26"/>
    </row>
    <row r="110" spans="1:6" ht="15.75" x14ac:dyDescent="0.25">
      <c r="A110" s="1"/>
      <c r="B110" s="1"/>
      <c r="C110" s="2"/>
      <c r="D110" s="3"/>
      <c r="E110" s="30"/>
      <c r="F110" s="26"/>
    </row>
    <row r="112" spans="1:6" ht="15.75" thickBot="1" x14ac:dyDescent="0.3"/>
    <row r="113" spans="1:6" ht="16.5" thickBot="1" x14ac:dyDescent="0.3">
      <c r="A113" s="4" t="s">
        <v>30</v>
      </c>
      <c r="B113" s="5"/>
      <c r="C113" s="6"/>
      <c r="D113" s="3"/>
    </row>
    <row r="114" spans="1:6" ht="15.75" x14ac:dyDescent="0.25">
      <c r="A114" s="7"/>
      <c r="B114" s="8"/>
      <c r="C114" s="9"/>
      <c r="D114" s="3"/>
    </row>
    <row r="115" spans="1:6" ht="15.75" x14ac:dyDescent="0.25">
      <c r="A115" s="10" t="s">
        <v>1</v>
      </c>
      <c r="B115" s="11"/>
      <c r="C115" s="12"/>
      <c r="D115" s="3"/>
    </row>
    <row r="116" spans="1:6" ht="15.75" x14ac:dyDescent="0.25">
      <c r="A116" s="39" t="s">
        <v>2</v>
      </c>
      <c r="B116" s="40"/>
      <c r="C116" s="19">
        <v>1002410.9</v>
      </c>
      <c r="D116" s="3"/>
    </row>
    <row r="117" spans="1:6" ht="15.75" x14ac:dyDescent="0.25">
      <c r="A117" s="14" t="s">
        <v>3</v>
      </c>
      <c r="B117" s="32"/>
      <c r="C117" s="19">
        <v>743860.75</v>
      </c>
      <c r="D117" s="3"/>
    </row>
    <row r="118" spans="1:6" ht="15.75" x14ac:dyDescent="0.25">
      <c r="A118" s="35" t="s">
        <v>4</v>
      </c>
      <c r="B118" s="36"/>
      <c r="C118" s="13">
        <v>2735606.88</v>
      </c>
      <c r="D118" s="3"/>
    </row>
    <row r="119" spans="1:6" ht="15.75" x14ac:dyDescent="0.25">
      <c r="A119" s="16" t="s">
        <v>5</v>
      </c>
      <c r="B119" s="15"/>
      <c r="C119" s="13">
        <v>22800</v>
      </c>
      <c r="D119" s="3"/>
    </row>
    <row r="120" spans="1:6" ht="15.75" x14ac:dyDescent="0.25">
      <c r="A120" s="16" t="s">
        <v>6</v>
      </c>
      <c r="B120" s="15"/>
      <c r="C120" s="13">
        <v>49608</v>
      </c>
      <c r="D120" s="3"/>
    </row>
    <row r="121" spans="1:6" ht="15.75" x14ac:dyDescent="0.25">
      <c r="A121" s="17" t="s">
        <v>7</v>
      </c>
      <c r="B121" s="18"/>
      <c r="C121" s="19">
        <f>SUM(C118:C119)</f>
        <v>2758406.88</v>
      </c>
    </row>
    <row r="122" spans="1:6" ht="15.75" x14ac:dyDescent="0.25">
      <c r="A122" s="21"/>
      <c r="B122" s="22"/>
      <c r="C122" s="23"/>
      <c r="D122" s="24"/>
      <c r="E122" s="25"/>
      <c r="F122" s="26"/>
    </row>
    <row r="123" spans="1:6" ht="15.75" x14ac:dyDescent="0.25">
      <c r="A123" s="33" t="s">
        <v>8</v>
      </c>
      <c r="B123" s="34"/>
      <c r="C123" s="27"/>
      <c r="D123" s="24"/>
      <c r="E123" s="25"/>
      <c r="F123" s="26"/>
    </row>
    <row r="124" spans="1:6" ht="15" customHeight="1" x14ac:dyDescent="0.25">
      <c r="A124" s="35" t="s">
        <v>9</v>
      </c>
      <c r="B124" s="36"/>
      <c r="C124" s="13">
        <f>214519.98+5754.5</f>
        <v>220274.48</v>
      </c>
      <c r="D124"/>
    </row>
    <row r="125" spans="1:6" ht="15" customHeight="1" x14ac:dyDescent="0.25">
      <c r="A125" s="16" t="s">
        <v>6</v>
      </c>
      <c r="B125" s="15"/>
      <c r="C125" s="13">
        <f>44719.74</f>
        <v>44719.74</v>
      </c>
      <c r="D125"/>
    </row>
    <row r="126" spans="1:6" ht="15" customHeight="1" x14ac:dyDescent="0.25">
      <c r="A126" s="16" t="s">
        <v>12</v>
      </c>
      <c r="B126" s="15"/>
      <c r="C126" s="13">
        <v>35436</v>
      </c>
      <c r="D126"/>
    </row>
    <row r="127" spans="1:6" ht="15.75" x14ac:dyDescent="0.25">
      <c r="A127" s="16" t="s">
        <v>13</v>
      </c>
      <c r="B127" s="15"/>
      <c r="C127" s="13">
        <f>1445.18+3611.18</f>
        <v>5056.3599999999997</v>
      </c>
      <c r="D127"/>
    </row>
    <row r="128" spans="1:6" ht="15.75" x14ac:dyDescent="0.25">
      <c r="A128" s="16" t="s">
        <v>31</v>
      </c>
      <c r="B128" s="15"/>
      <c r="C128" s="13">
        <v>97173</v>
      </c>
      <c r="D128"/>
    </row>
    <row r="129" spans="1:6" ht="15.75" x14ac:dyDescent="0.25">
      <c r="A129" s="16" t="s">
        <v>14</v>
      </c>
      <c r="B129" s="15"/>
      <c r="C129" s="13">
        <f>7459.82+487679.4</f>
        <v>495139.22000000003</v>
      </c>
      <c r="D129"/>
    </row>
    <row r="130" spans="1:6" ht="15.75" x14ac:dyDescent="0.25">
      <c r="A130" s="16" t="s">
        <v>17</v>
      </c>
      <c r="B130" s="15"/>
      <c r="C130" s="13">
        <f>59615.32+202500+506.28+188745.6</f>
        <v>451367.20000000007</v>
      </c>
      <c r="D130"/>
    </row>
    <row r="131" spans="1:6" ht="15.75" x14ac:dyDescent="0.25">
      <c r="A131" s="16" t="s">
        <v>15</v>
      </c>
      <c r="B131" s="15"/>
      <c r="C131" s="13">
        <f>15342.24</f>
        <v>15342.24</v>
      </c>
      <c r="D131"/>
    </row>
    <row r="132" spans="1:6" ht="15.75" x14ac:dyDescent="0.25">
      <c r="A132" s="16" t="s">
        <v>16</v>
      </c>
      <c r="B132" s="15"/>
      <c r="C132" s="13">
        <f>464.22+357077.58</f>
        <v>357541.8</v>
      </c>
      <c r="D132"/>
    </row>
    <row r="133" spans="1:6" ht="15.75" x14ac:dyDescent="0.25">
      <c r="A133" s="16" t="s">
        <v>18</v>
      </c>
      <c r="B133" s="15"/>
      <c r="C133" s="13">
        <f>188055.76+53784.87</f>
        <v>241840.63</v>
      </c>
      <c r="D133"/>
    </row>
    <row r="134" spans="1:6" ht="15.75" x14ac:dyDescent="0.25">
      <c r="A134" s="16" t="s">
        <v>19</v>
      </c>
      <c r="B134" s="15"/>
      <c r="C134" s="13">
        <f>655481.09</f>
        <v>655481.09</v>
      </c>
      <c r="D134"/>
    </row>
    <row r="135" spans="1:6" ht="15.75" x14ac:dyDescent="0.25">
      <c r="A135" s="16"/>
      <c r="B135" s="15"/>
      <c r="C135" s="13"/>
      <c r="D135"/>
    </row>
    <row r="136" spans="1:6" ht="16.5" thickBot="1" x14ac:dyDescent="0.3">
      <c r="A136" s="37" t="s">
        <v>20</v>
      </c>
      <c r="B136" s="38"/>
      <c r="C136" s="29">
        <f>SUM(C124:C134)</f>
        <v>2619371.7599999998</v>
      </c>
      <c r="D136" s="3"/>
      <c r="E136" s="30"/>
      <c r="F136" s="26"/>
    </row>
    <row r="137" spans="1:6" ht="15.75" x14ac:dyDescent="0.25">
      <c r="A137" s="1"/>
      <c r="B137" s="1"/>
      <c r="C137" s="2"/>
      <c r="D137" s="3"/>
      <c r="E137" s="30"/>
      <c r="F137" s="26"/>
    </row>
    <row r="138" spans="1:6" ht="15.75" thickBot="1" x14ac:dyDescent="0.3"/>
    <row r="139" spans="1:6" ht="16.5" thickBot="1" x14ac:dyDescent="0.3">
      <c r="A139" s="4" t="s">
        <v>32</v>
      </c>
      <c r="B139" s="5"/>
      <c r="C139" s="6"/>
      <c r="D139" s="3"/>
    </row>
    <row r="140" spans="1:6" ht="15.75" x14ac:dyDescent="0.25">
      <c r="A140" s="7"/>
      <c r="B140" s="8"/>
      <c r="C140" s="9"/>
      <c r="D140" s="3"/>
    </row>
    <row r="141" spans="1:6" ht="15.75" x14ac:dyDescent="0.25">
      <c r="A141" s="10" t="s">
        <v>1</v>
      </c>
      <c r="B141" s="11"/>
      <c r="C141" s="12"/>
      <c r="D141" s="3"/>
    </row>
    <row r="142" spans="1:6" ht="15.75" x14ac:dyDescent="0.25">
      <c r="A142" s="39" t="s">
        <v>2</v>
      </c>
      <c r="B142" s="40"/>
      <c r="C142" s="19">
        <v>2792036.73</v>
      </c>
      <c r="D142" s="3"/>
    </row>
    <row r="143" spans="1:6" ht="15.75" x14ac:dyDescent="0.25">
      <c r="A143" s="14" t="s">
        <v>3</v>
      </c>
      <c r="B143" s="32"/>
      <c r="C143" s="19">
        <v>1319085.6100000001</v>
      </c>
      <c r="D143" s="3"/>
    </row>
    <row r="144" spans="1:6" ht="15.75" x14ac:dyDescent="0.25">
      <c r="A144" s="35" t="s">
        <v>4</v>
      </c>
      <c r="B144" s="36"/>
      <c r="C144" s="13">
        <v>5240148</v>
      </c>
      <c r="D144" s="3"/>
    </row>
    <row r="145" spans="1:6" ht="15.75" x14ac:dyDescent="0.25">
      <c r="A145" s="16" t="s">
        <v>5</v>
      </c>
      <c r="B145" s="15"/>
      <c r="C145" s="13">
        <v>45300</v>
      </c>
      <c r="D145" s="3"/>
    </row>
    <row r="146" spans="1:6" ht="15.75" x14ac:dyDescent="0.25">
      <c r="A146" s="16" t="s">
        <v>6</v>
      </c>
      <c r="B146" s="15"/>
      <c r="C146" s="13">
        <v>130380</v>
      </c>
      <c r="D146" s="3"/>
    </row>
    <row r="147" spans="1:6" ht="15.75" x14ac:dyDescent="0.25">
      <c r="A147" s="16" t="s">
        <v>33</v>
      </c>
      <c r="B147" s="15"/>
      <c r="C147" s="13">
        <v>595224</v>
      </c>
      <c r="D147" s="3"/>
    </row>
    <row r="148" spans="1:6" ht="15.75" x14ac:dyDescent="0.25">
      <c r="A148" s="17" t="s">
        <v>7</v>
      </c>
      <c r="B148" s="18"/>
      <c r="C148" s="19">
        <f>SUM(C144:C145)</f>
        <v>5285448</v>
      </c>
    </row>
    <row r="149" spans="1:6" ht="15.75" x14ac:dyDescent="0.25">
      <c r="A149" s="21"/>
      <c r="B149" s="22"/>
      <c r="C149" s="23"/>
      <c r="D149" s="24"/>
      <c r="E149" s="25"/>
      <c r="F149" s="26"/>
    </row>
    <row r="150" spans="1:6" ht="15.75" x14ac:dyDescent="0.25">
      <c r="A150" s="33" t="s">
        <v>8</v>
      </c>
      <c r="B150" s="34"/>
      <c r="C150" s="27"/>
      <c r="D150" s="24"/>
      <c r="E150" s="25"/>
      <c r="F150" s="26"/>
    </row>
    <row r="151" spans="1:6" ht="15" customHeight="1" x14ac:dyDescent="0.25">
      <c r="A151" s="35" t="s">
        <v>9</v>
      </c>
      <c r="B151" s="36"/>
      <c r="C151" s="13">
        <f>430593.84+12755.5</f>
        <v>443349.34</v>
      </c>
      <c r="D151"/>
    </row>
    <row r="152" spans="1:6" ht="15" customHeight="1" x14ac:dyDescent="0.25">
      <c r="A152" s="16" t="s">
        <v>10</v>
      </c>
      <c r="B152" s="15"/>
      <c r="C152" s="13">
        <v>5879.63</v>
      </c>
      <c r="D152"/>
    </row>
    <row r="153" spans="1:6" ht="15" customHeight="1" x14ac:dyDescent="0.25">
      <c r="A153" s="16" t="s">
        <v>6</v>
      </c>
      <c r="B153" s="15"/>
      <c r="C153" s="13">
        <v>104746.32</v>
      </c>
      <c r="D153"/>
    </row>
    <row r="154" spans="1:6" ht="15.75" x14ac:dyDescent="0.25">
      <c r="A154" s="16" t="s">
        <v>13</v>
      </c>
      <c r="B154" s="15"/>
      <c r="C154" s="13">
        <f>4553.96+3611.18</f>
        <v>8165.1399999999994</v>
      </c>
      <c r="D154"/>
    </row>
    <row r="155" spans="1:6" ht="15.75" x14ac:dyDescent="0.25">
      <c r="A155" s="16" t="s">
        <v>34</v>
      </c>
      <c r="B155" s="15"/>
      <c r="C155" s="13">
        <v>24796.06</v>
      </c>
      <c r="D155"/>
    </row>
    <row r="156" spans="1:6" ht="15.75" x14ac:dyDescent="0.25">
      <c r="A156" s="16" t="s">
        <v>14</v>
      </c>
      <c r="B156" s="15"/>
      <c r="C156" s="13">
        <f>14973.68+978934.26</f>
        <v>993907.94000000006</v>
      </c>
      <c r="D156"/>
    </row>
    <row r="157" spans="1:6" ht="15.75" x14ac:dyDescent="0.25">
      <c r="A157" s="16" t="s">
        <v>17</v>
      </c>
      <c r="B157" s="15"/>
      <c r="C157" s="13">
        <f>119662.46+2999.29+20100+378858.48</f>
        <v>521620.23</v>
      </c>
      <c r="D157"/>
    </row>
    <row r="158" spans="1:6" ht="15.75" x14ac:dyDescent="0.25">
      <c r="A158" s="16" t="s">
        <v>15</v>
      </c>
      <c r="B158" s="15"/>
      <c r="C158" s="13">
        <f>30796.56</f>
        <v>30796.560000000001</v>
      </c>
      <c r="D158"/>
    </row>
    <row r="159" spans="1:6" ht="15.75" x14ac:dyDescent="0.25">
      <c r="A159" s="16" t="s">
        <v>33</v>
      </c>
      <c r="B159" s="15"/>
      <c r="C159" s="13">
        <v>595224</v>
      </c>
      <c r="D159" s="3"/>
    </row>
    <row r="160" spans="1:6" ht="15.75" x14ac:dyDescent="0.25">
      <c r="A160" s="16" t="s">
        <v>16</v>
      </c>
      <c r="B160" s="15"/>
      <c r="C160" s="13">
        <f>1237.84+716768.88</f>
        <v>718006.72</v>
      </c>
      <c r="D160"/>
    </row>
    <row r="161" spans="1:6" ht="15.75" x14ac:dyDescent="0.25">
      <c r="A161" s="16" t="s">
        <v>18</v>
      </c>
      <c r="B161" s="15"/>
      <c r="C161" s="13">
        <f>377473.71+105039.13</f>
        <v>482512.84</v>
      </c>
      <c r="D161"/>
    </row>
    <row r="162" spans="1:6" ht="15.75" x14ac:dyDescent="0.25">
      <c r="A162" s="16" t="s">
        <v>19</v>
      </c>
      <c r="B162" s="15"/>
      <c r="C162" s="13">
        <f>1315710.17</f>
        <v>1315710.17</v>
      </c>
      <c r="D162"/>
    </row>
    <row r="163" spans="1:6" ht="15.75" x14ac:dyDescent="0.25">
      <c r="A163" s="16"/>
      <c r="B163" s="15"/>
      <c r="C163" s="13"/>
      <c r="D163"/>
    </row>
    <row r="164" spans="1:6" ht="16.5" thickBot="1" x14ac:dyDescent="0.3">
      <c r="A164" s="37" t="s">
        <v>20</v>
      </c>
      <c r="B164" s="38"/>
      <c r="C164" s="29">
        <f>SUM(C151:C162)</f>
        <v>5244714.95</v>
      </c>
      <c r="D164" s="3"/>
      <c r="E164" s="30"/>
      <c r="F164" s="26"/>
    </row>
    <row r="165" spans="1:6" ht="15.75" x14ac:dyDescent="0.25">
      <c r="A165" s="1"/>
      <c r="B165" s="1"/>
      <c r="C165" s="2"/>
      <c r="D165" s="3"/>
      <c r="E165" s="30"/>
      <c r="F165" s="26"/>
    </row>
    <row r="167" spans="1:6" ht="15.75" thickBot="1" x14ac:dyDescent="0.3"/>
    <row r="168" spans="1:6" ht="16.5" thickBot="1" x14ac:dyDescent="0.3">
      <c r="A168" s="4" t="s">
        <v>35</v>
      </c>
      <c r="B168" s="5"/>
      <c r="C168" s="6"/>
      <c r="D168" s="3"/>
    </row>
    <row r="169" spans="1:6" ht="15.75" x14ac:dyDescent="0.25">
      <c r="A169" s="7"/>
      <c r="B169" s="8"/>
      <c r="C169" s="9"/>
      <c r="D169" s="3"/>
    </row>
    <row r="170" spans="1:6" ht="15.75" x14ac:dyDescent="0.25">
      <c r="A170" s="10" t="s">
        <v>1</v>
      </c>
      <c r="B170" s="11"/>
      <c r="C170" s="12"/>
      <c r="D170" s="3"/>
    </row>
    <row r="171" spans="1:6" ht="15.75" x14ac:dyDescent="0.25">
      <c r="A171" s="39" t="s">
        <v>2</v>
      </c>
      <c r="B171" s="40"/>
      <c r="C171" s="19">
        <v>1059282.6000000001</v>
      </c>
      <c r="D171" s="3"/>
    </row>
    <row r="172" spans="1:6" ht="15.75" x14ac:dyDescent="0.25">
      <c r="A172" s="14" t="s">
        <v>3</v>
      </c>
      <c r="B172" s="32"/>
      <c r="C172" s="19">
        <v>313711.07</v>
      </c>
      <c r="D172" s="3"/>
    </row>
    <row r="173" spans="1:6" ht="15.75" x14ac:dyDescent="0.25">
      <c r="A173" s="14" t="s">
        <v>22</v>
      </c>
      <c r="B173" s="32"/>
      <c r="C173" s="19">
        <v>299886.56</v>
      </c>
      <c r="D173" s="3"/>
    </row>
    <row r="174" spans="1:6" ht="15.75" x14ac:dyDescent="0.25">
      <c r="A174" s="14" t="s">
        <v>23</v>
      </c>
      <c r="B174" s="32"/>
      <c r="C174" s="19">
        <v>259918.14</v>
      </c>
      <c r="D174" s="3"/>
    </row>
    <row r="175" spans="1:6" ht="15.75" x14ac:dyDescent="0.25">
      <c r="A175" s="35" t="s">
        <v>4</v>
      </c>
      <c r="B175" s="36"/>
      <c r="C175" s="13">
        <v>924352.44</v>
      </c>
      <c r="D175" s="3"/>
    </row>
    <row r="176" spans="1:6" ht="15.75" x14ac:dyDescent="0.25">
      <c r="A176" s="16" t="s">
        <v>5</v>
      </c>
      <c r="B176" s="15"/>
      <c r="C176" s="13">
        <v>11100</v>
      </c>
      <c r="D176" s="3"/>
    </row>
    <row r="177" spans="1:6" ht="15.75" x14ac:dyDescent="0.25">
      <c r="A177" s="16" t="s">
        <v>24</v>
      </c>
      <c r="B177" s="15"/>
      <c r="C177" s="13">
        <v>32400</v>
      </c>
      <c r="D177" s="3"/>
    </row>
    <row r="178" spans="1:6" ht="15.75" x14ac:dyDescent="0.25">
      <c r="A178" s="17" t="s">
        <v>7</v>
      </c>
      <c r="B178" s="18"/>
      <c r="C178" s="19">
        <f>SUM(C175:C177)</f>
        <v>967852.44</v>
      </c>
    </row>
    <row r="179" spans="1:6" ht="15.75" x14ac:dyDescent="0.25">
      <c r="A179" s="21"/>
      <c r="B179" s="22"/>
      <c r="C179" s="23"/>
      <c r="D179" s="24"/>
      <c r="E179" s="25"/>
      <c r="F179" s="26"/>
    </row>
    <row r="180" spans="1:6" ht="15.75" x14ac:dyDescent="0.25">
      <c r="A180" s="33" t="s">
        <v>8</v>
      </c>
      <c r="B180" s="34"/>
      <c r="C180" s="27"/>
      <c r="D180" s="24"/>
      <c r="E180" s="25"/>
      <c r="F180" s="26"/>
    </row>
    <row r="181" spans="1:6" ht="15" customHeight="1" x14ac:dyDescent="0.25">
      <c r="A181" s="35" t="s">
        <v>9</v>
      </c>
      <c r="B181" s="36"/>
      <c r="C181" s="13">
        <f>90167.3+3534.5</f>
        <v>93701.8</v>
      </c>
      <c r="D181"/>
    </row>
    <row r="182" spans="1:6" ht="15.75" x14ac:dyDescent="0.25">
      <c r="A182" s="16" t="s">
        <v>10</v>
      </c>
      <c r="B182" s="15"/>
      <c r="C182" s="13">
        <f>4759.34</f>
        <v>4759.34</v>
      </c>
      <c r="D182"/>
    </row>
    <row r="183" spans="1:6" ht="15.75" x14ac:dyDescent="0.25">
      <c r="A183" s="16" t="s">
        <v>13</v>
      </c>
      <c r="B183" s="15"/>
      <c r="C183" s="13">
        <f>3652.47+3611.17</f>
        <v>7263.6399999999994</v>
      </c>
      <c r="D183"/>
    </row>
    <row r="184" spans="1:6" ht="15.75" x14ac:dyDescent="0.25">
      <c r="A184" s="16" t="s">
        <v>14</v>
      </c>
      <c r="B184" s="15"/>
      <c r="C184" s="13">
        <f>3135.52+229194.06</f>
        <v>232329.58</v>
      </c>
      <c r="D184"/>
    </row>
    <row r="185" spans="1:6" ht="15.75" x14ac:dyDescent="0.25">
      <c r="A185" s="16" t="s">
        <v>24</v>
      </c>
      <c r="B185" s="15"/>
      <c r="C185" s="13">
        <v>107484</v>
      </c>
      <c r="D185"/>
    </row>
    <row r="186" spans="1:6" ht="15.75" x14ac:dyDescent="0.25">
      <c r="A186" s="16" t="s">
        <v>17</v>
      </c>
      <c r="B186" s="15"/>
      <c r="C186" s="13">
        <f>25057.58+128+33958.78+78781.24</f>
        <v>137925.6</v>
      </c>
      <c r="D186"/>
    </row>
    <row r="187" spans="1:6" ht="15.75" x14ac:dyDescent="0.25">
      <c r="A187" s="16" t="s">
        <v>18</v>
      </c>
      <c r="B187" s="15"/>
      <c r="C187" s="13">
        <f>79043.83+16408.98</f>
        <v>95452.81</v>
      </c>
      <c r="D187"/>
    </row>
    <row r="188" spans="1:6" ht="15.75" x14ac:dyDescent="0.25">
      <c r="A188" s="16" t="s">
        <v>19</v>
      </c>
      <c r="B188" s="15"/>
      <c r="C188" s="13">
        <f>275512.61</f>
        <v>275512.61</v>
      </c>
      <c r="D188"/>
    </row>
    <row r="189" spans="1:6" ht="15.75" x14ac:dyDescent="0.25">
      <c r="A189" s="16"/>
      <c r="B189" s="15"/>
      <c r="C189" s="13"/>
      <c r="D189"/>
    </row>
    <row r="190" spans="1:6" ht="16.5" thickBot="1" x14ac:dyDescent="0.3">
      <c r="A190" s="37" t="s">
        <v>20</v>
      </c>
      <c r="B190" s="38"/>
      <c r="C190" s="29">
        <f>SUM(C181:C188)</f>
        <v>954429.38</v>
      </c>
      <c r="D190" s="3"/>
      <c r="E190" s="30"/>
      <c r="F190" s="26"/>
    </row>
    <row r="191" spans="1:6" ht="15.75" x14ac:dyDescent="0.25">
      <c r="A191" s="1"/>
      <c r="B191" s="1"/>
      <c r="C191" s="2"/>
      <c r="D191" s="3"/>
      <c r="E191" s="30"/>
      <c r="F191" s="26"/>
    </row>
    <row r="192" spans="1:6" ht="15.75" thickBot="1" x14ac:dyDescent="0.3"/>
    <row r="193" spans="1:6" ht="16.5" thickBot="1" x14ac:dyDescent="0.3">
      <c r="A193" s="4" t="s">
        <v>36</v>
      </c>
      <c r="B193" s="5"/>
      <c r="C193" s="6"/>
      <c r="D193" s="3"/>
    </row>
    <row r="194" spans="1:6" ht="15.75" x14ac:dyDescent="0.25">
      <c r="A194" s="7"/>
      <c r="B194" s="8"/>
      <c r="C194" s="9"/>
      <c r="D194" s="3"/>
    </row>
    <row r="195" spans="1:6" ht="15.75" x14ac:dyDescent="0.25">
      <c r="A195" s="10" t="s">
        <v>1</v>
      </c>
      <c r="B195" s="11"/>
      <c r="C195" s="12"/>
      <c r="D195" s="3"/>
    </row>
    <row r="196" spans="1:6" ht="15.75" x14ac:dyDescent="0.25">
      <c r="A196" s="39" t="s">
        <v>2</v>
      </c>
      <c r="B196" s="40"/>
      <c r="C196" s="19">
        <v>1090562.1399999999</v>
      </c>
      <c r="D196" s="3"/>
    </row>
    <row r="197" spans="1:6" ht="15.75" x14ac:dyDescent="0.25">
      <c r="A197" s="14" t="s">
        <v>3</v>
      </c>
      <c r="B197" s="32"/>
      <c r="C197" s="19">
        <v>504393.41</v>
      </c>
      <c r="D197" s="3"/>
    </row>
    <row r="198" spans="1:6" ht="15.75" x14ac:dyDescent="0.25">
      <c r="A198" s="35" t="s">
        <v>4</v>
      </c>
      <c r="B198" s="36"/>
      <c r="C198" s="13">
        <v>2419439.23</v>
      </c>
      <c r="D198" s="3"/>
    </row>
    <row r="199" spans="1:6" ht="15.75" x14ac:dyDescent="0.25">
      <c r="A199" s="16" t="s">
        <v>24</v>
      </c>
      <c r="B199" s="15"/>
      <c r="C199" s="13">
        <v>90948</v>
      </c>
      <c r="D199" s="3"/>
    </row>
    <row r="200" spans="1:6" ht="15.75" x14ac:dyDescent="0.25">
      <c r="A200" s="16" t="s">
        <v>5</v>
      </c>
      <c r="B200" s="15"/>
      <c r="C200" s="13">
        <v>54300</v>
      </c>
      <c r="D200" s="3"/>
    </row>
    <row r="201" spans="1:6" ht="15.75" x14ac:dyDescent="0.25">
      <c r="A201" s="16" t="s">
        <v>6</v>
      </c>
      <c r="B201" s="15"/>
      <c r="C201" s="13">
        <v>90312</v>
      </c>
      <c r="D201" s="3"/>
    </row>
    <row r="202" spans="1:6" ht="15.75" x14ac:dyDescent="0.25">
      <c r="A202" s="17" t="s">
        <v>7</v>
      </c>
      <c r="B202" s="18"/>
      <c r="C202" s="19">
        <f>SUM(C198:C200)</f>
        <v>2564687.23</v>
      </c>
    </row>
    <row r="203" spans="1:6" ht="15.75" x14ac:dyDescent="0.25">
      <c r="A203" s="21"/>
      <c r="B203" s="22"/>
      <c r="C203" s="23"/>
      <c r="D203" s="24"/>
      <c r="E203" s="25"/>
      <c r="F203" s="26"/>
    </row>
    <row r="204" spans="1:6" ht="15.75" x14ac:dyDescent="0.25">
      <c r="A204" s="33" t="s">
        <v>8</v>
      </c>
      <c r="B204" s="34"/>
      <c r="C204" s="27"/>
      <c r="D204" s="24"/>
      <c r="E204" s="25"/>
      <c r="F204" s="26"/>
    </row>
    <row r="205" spans="1:6" ht="15" customHeight="1" x14ac:dyDescent="0.25">
      <c r="A205" s="35" t="s">
        <v>9</v>
      </c>
      <c r="B205" s="36"/>
      <c r="C205" s="13">
        <f>190338.02+6883</f>
        <v>197221.02</v>
      </c>
      <c r="D205"/>
    </row>
    <row r="206" spans="1:6" ht="15" customHeight="1" x14ac:dyDescent="0.25">
      <c r="A206" s="16" t="s">
        <v>6</v>
      </c>
      <c r="B206" s="15"/>
      <c r="C206" s="13">
        <f>49924.26</f>
        <v>49924.26</v>
      </c>
      <c r="D206"/>
    </row>
    <row r="207" spans="1:6" ht="15.75" x14ac:dyDescent="0.25">
      <c r="A207" s="16" t="s">
        <v>13</v>
      </c>
      <c r="B207" s="15"/>
      <c r="C207" s="13">
        <f>3015.12+3611.16</f>
        <v>6626.28</v>
      </c>
      <c r="D207"/>
    </row>
    <row r="208" spans="1:6" ht="15.75" x14ac:dyDescent="0.25">
      <c r="A208" s="16" t="s">
        <v>24</v>
      </c>
      <c r="B208" s="15"/>
      <c r="C208" s="13">
        <f>64352</f>
        <v>64352</v>
      </c>
      <c r="D208"/>
    </row>
    <row r="209" spans="1:6" ht="15.75" x14ac:dyDescent="0.25">
      <c r="A209" s="16" t="s">
        <v>26</v>
      </c>
      <c r="B209" s="15"/>
      <c r="C209" s="13">
        <f>44454</f>
        <v>44454</v>
      </c>
      <c r="D209"/>
    </row>
    <row r="210" spans="1:6" ht="15.75" x14ac:dyDescent="0.25">
      <c r="A210" s="16" t="s">
        <v>14</v>
      </c>
      <c r="B210" s="15"/>
      <c r="C210" s="13">
        <f>6618.91+432705.24</f>
        <v>439324.14999999997</v>
      </c>
      <c r="D210"/>
    </row>
    <row r="211" spans="1:6" ht="15.75" x14ac:dyDescent="0.25">
      <c r="A211" s="16" t="s">
        <v>17</v>
      </c>
      <c r="B211" s="15"/>
      <c r="C211" s="13">
        <f>52895.13+456+167465.58</f>
        <v>220816.71</v>
      </c>
      <c r="D211"/>
    </row>
    <row r="212" spans="1:6" ht="15.75" x14ac:dyDescent="0.25">
      <c r="A212" s="16" t="s">
        <v>15</v>
      </c>
      <c r="B212" s="15"/>
      <c r="C212" s="13">
        <f>13612.56</f>
        <v>13612.56</v>
      </c>
      <c r="D212"/>
    </row>
    <row r="213" spans="1:6" ht="15.75" x14ac:dyDescent="0.25">
      <c r="A213" s="16" t="s">
        <v>34</v>
      </c>
      <c r="B213" s="15"/>
      <c r="C213" s="13">
        <f>27083.57</f>
        <v>27083.57</v>
      </c>
      <c r="D213"/>
    </row>
    <row r="214" spans="1:6" ht="15.75" x14ac:dyDescent="0.25">
      <c r="A214" s="16" t="s">
        <v>16</v>
      </c>
      <c r="B214" s="15"/>
      <c r="C214" s="13">
        <f>618.92+316825.68</f>
        <v>317444.59999999998</v>
      </c>
      <c r="D214"/>
    </row>
    <row r="215" spans="1:6" ht="15.75" x14ac:dyDescent="0.25">
      <c r="A215" s="16" t="s">
        <v>18</v>
      </c>
      <c r="B215" s="15"/>
      <c r="C215" s="13">
        <f>166857+33889.215</f>
        <v>200746.215</v>
      </c>
      <c r="D215"/>
    </row>
    <row r="216" spans="1:6" ht="15.75" x14ac:dyDescent="0.25">
      <c r="A216" s="16" t="s">
        <v>19</v>
      </c>
      <c r="B216" s="15"/>
      <c r="C216" s="13">
        <f>581591.38</f>
        <v>581591.38</v>
      </c>
      <c r="D216"/>
    </row>
    <row r="217" spans="1:6" ht="15.75" x14ac:dyDescent="0.25">
      <c r="A217" s="16"/>
      <c r="B217" s="15"/>
      <c r="C217" s="13"/>
      <c r="D217"/>
    </row>
    <row r="218" spans="1:6" ht="16.5" thickBot="1" x14ac:dyDescent="0.3">
      <c r="A218" s="37" t="s">
        <v>20</v>
      </c>
      <c r="B218" s="38"/>
      <c r="C218" s="29">
        <f>SUM(C205:C216)</f>
        <v>2163196.7450000001</v>
      </c>
      <c r="D218" s="3"/>
      <c r="E218" s="30"/>
      <c r="F218" s="26"/>
    </row>
    <row r="219" spans="1:6" ht="15.75" x14ac:dyDescent="0.25">
      <c r="A219" s="1"/>
      <c r="B219" s="1"/>
      <c r="C219" s="2"/>
      <c r="D219" s="3"/>
      <c r="E219" s="30"/>
      <c r="F219" s="26"/>
    </row>
    <row r="221" spans="1:6" ht="15.75" thickBot="1" x14ac:dyDescent="0.3"/>
    <row r="222" spans="1:6" ht="16.5" thickBot="1" x14ac:dyDescent="0.3">
      <c r="A222" s="4" t="s">
        <v>37</v>
      </c>
      <c r="B222" s="5"/>
      <c r="C222" s="6"/>
      <c r="D222" s="3"/>
    </row>
    <row r="223" spans="1:6" ht="15.75" x14ac:dyDescent="0.25">
      <c r="A223" s="7"/>
      <c r="B223" s="8"/>
      <c r="C223" s="9"/>
      <c r="D223" s="3"/>
    </row>
    <row r="224" spans="1:6" ht="15.75" x14ac:dyDescent="0.25">
      <c r="A224" s="10" t="s">
        <v>1</v>
      </c>
      <c r="B224" s="11"/>
      <c r="C224" s="12"/>
      <c r="D224" s="3"/>
    </row>
    <row r="225" spans="1:6" ht="15.75" x14ac:dyDescent="0.25">
      <c r="A225" s="39" t="s">
        <v>2</v>
      </c>
      <c r="B225" s="40"/>
      <c r="C225" s="19">
        <v>835844.79</v>
      </c>
      <c r="D225" s="3"/>
    </row>
    <row r="226" spans="1:6" ht="15.75" x14ac:dyDescent="0.25">
      <c r="A226" s="14" t="s">
        <v>3</v>
      </c>
      <c r="B226" s="32"/>
      <c r="C226" s="19">
        <v>478453.82</v>
      </c>
      <c r="D226" s="3"/>
    </row>
    <row r="227" spans="1:6" ht="15.75" x14ac:dyDescent="0.25">
      <c r="A227" s="35" t="s">
        <v>4</v>
      </c>
      <c r="B227" s="36"/>
      <c r="C227" s="13">
        <v>2198540.16</v>
      </c>
      <c r="D227" s="3"/>
    </row>
    <row r="228" spans="1:6" ht="15.75" x14ac:dyDescent="0.25">
      <c r="A228" s="16" t="s">
        <v>5</v>
      </c>
      <c r="B228" s="15"/>
      <c r="C228" s="13">
        <v>71550</v>
      </c>
      <c r="D228" s="3"/>
    </row>
    <row r="229" spans="1:6" ht="15.75" x14ac:dyDescent="0.25">
      <c r="A229" s="16" t="s">
        <v>6</v>
      </c>
      <c r="B229" s="15"/>
      <c r="C229" s="13">
        <v>64077</v>
      </c>
      <c r="D229" s="3"/>
    </row>
    <row r="230" spans="1:6" ht="15.75" x14ac:dyDescent="0.25">
      <c r="A230" s="17" t="s">
        <v>7</v>
      </c>
      <c r="B230" s="18"/>
      <c r="C230" s="19">
        <f>SUM(C227:C228)</f>
        <v>2270090.16</v>
      </c>
    </row>
    <row r="231" spans="1:6" ht="15.75" x14ac:dyDescent="0.25">
      <c r="A231" s="21"/>
      <c r="B231" s="22"/>
      <c r="C231" s="23"/>
      <c r="D231" s="24"/>
      <c r="E231" s="25"/>
      <c r="F231" s="26"/>
    </row>
    <row r="232" spans="1:6" ht="15.75" x14ac:dyDescent="0.25">
      <c r="A232" s="33" t="s">
        <v>8</v>
      </c>
      <c r="B232" s="34"/>
      <c r="C232" s="27"/>
      <c r="D232" s="24"/>
      <c r="E232" s="25"/>
      <c r="F232" s="26"/>
    </row>
    <row r="233" spans="1:6" ht="15" customHeight="1" x14ac:dyDescent="0.25">
      <c r="A233" s="35" t="s">
        <v>9</v>
      </c>
      <c r="B233" s="36"/>
      <c r="C233" s="13">
        <f>174608.07+16290.5</f>
        <v>190898.57</v>
      </c>
      <c r="D233"/>
    </row>
    <row r="234" spans="1:6" ht="15" customHeight="1" x14ac:dyDescent="0.25">
      <c r="A234" s="16" t="s">
        <v>6</v>
      </c>
      <c r="B234" s="15"/>
      <c r="C234" s="13">
        <v>45755.94</v>
      </c>
      <c r="D234"/>
    </row>
    <row r="235" spans="1:6" ht="15.75" x14ac:dyDescent="0.25">
      <c r="A235" s="16" t="s">
        <v>13</v>
      </c>
      <c r="B235" s="15"/>
      <c r="C235" s="13">
        <f>3555.12+3611.12</f>
        <v>7166.24</v>
      </c>
      <c r="D235"/>
    </row>
    <row r="236" spans="1:6" ht="15.75" x14ac:dyDescent="0.25">
      <c r="A236" s="16" t="s">
        <v>14</v>
      </c>
      <c r="B236" s="15"/>
      <c r="C236" s="13">
        <f>6071.91+396639.12</f>
        <v>402711.02999999997</v>
      </c>
      <c r="D236"/>
    </row>
    <row r="237" spans="1:6" ht="15.75" x14ac:dyDescent="0.25">
      <c r="A237" s="16" t="s">
        <v>17</v>
      </c>
      <c r="B237" s="15"/>
      <c r="C237" s="13">
        <f>48523.76+400+28060+153629.1</f>
        <v>230612.86000000002</v>
      </c>
      <c r="D237"/>
    </row>
    <row r="238" spans="1:6" ht="15.75" x14ac:dyDescent="0.25">
      <c r="A238" s="16" t="s">
        <v>15</v>
      </c>
      <c r="B238" s="15"/>
      <c r="C238" s="13">
        <f>12477.66</f>
        <v>12477.66</v>
      </c>
      <c r="D238"/>
    </row>
    <row r="239" spans="1:6" ht="15.75" x14ac:dyDescent="0.25">
      <c r="A239" s="16" t="s">
        <v>16</v>
      </c>
      <c r="B239" s="15"/>
      <c r="C239" s="13">
        <f>618.96+290448.48</f>
        <v>291067.44</v>
      </c>
      <c r="D239"/>
    </row>
    <row r="240" spans="1:6" ht="15.75" x14ac:dyDescent="0.25">
      <c r="A240" s="16" t="s">
        <v>18</v>
      </c>
      <c r="B240" s="15"/>
      <c r="C240" s="13">
        <f>153067.58+44290.72</f>
        <v>197358.3</v>
      </c>
      <c r="D240"/>
    </row>
    <row r="241" spans="1:6" ht="15.75" x14ac:dyDescent="0.25">
      <c r="A241" s="16" t="s">
        <v>27</v>
      </c>
      <c r="B241" s="15"/>
      <c r="C241" s="13">
        <f>1107</f>
        <v>1107</v>
      </c>
      <c r="D241"/>
    </row>
    <row r="242" spans="1:6" ht="15.75" x14ac:dyDescent="0.25">
      <c r="A242" s="16" t="s">
        <v>19</v>
      </c>
      <c r="B242" s="15"/>
      <c r="C242" s="13">
        <f>533527.41</f>
        <v>533527.41</v>
      </c>
      <c r="D242"/>
    </row>
    <row r="243" spans="1:6" ht="15.75" x14ac:dyDescent="0.25">
      <c r="A243" s="16"/>
      <c r="B243" s="15"/>
      <c r="C243" s="13"/>
      <c r="D243"/>
    </row>
    <row r="244" spans="1:6" ht="16.5" thickBot="1" x14ac:dyDescent="0.3">
      <c r="A244" s="37" t="s">
        <v>20</v>
      </c>
      <c r="B244" s="38"/>
      <c r="C244" s="29">
        <f>SUM(C233:C242)</f>
        <v>1912682.4500000002</v>
      </c>
      <c r="D244" s="3"/>
      <c r="E244" s="30"/>
      <c r="F244" s="26"/>
    </row>
    <row r="245" spans="1:6" ht="15.75" x14ac:dyDescent="0.25">
      <c r="A245" s="1"/>
      <c r="B245" s="1"/>
      <c r="C245" s="2"/>
      <c r="D245" s="3"/>
      <c r="E245" s="30"/>
      <c r="F245" s="26"/>
    </row>
  </sheetData>
  <mergeCells count="45">
    <mergeCell ref="A57:B57"/>
    <mergeCell ref="A5:B5"/>
    <mergeCell ref="A7:B7"/>
    <mergeCell ref="A12:B12"/>
    <mergeCell ref="A13:B13"/>
    <mergeCell ref="A25:B25"/>
    <mergeCell ref="A31:B31"/>
    <mergeCell ref="A35:B35"/>
    <mergeCell ref="A40:B40"/>
    <mergeCell ref="A41:B41"/>
    <mergeCell ref="A49:B49"/>
    <mergeCell ref="A55:B55"/>
    <mergeCell ref="A124:B124"/>
    <mergeCell ref="A63:B63"/>
    <mergeCell ref="A64:B64"/>
    <mergeCell ref="A78:B78"/>
    <mergeCell ref="A86:B86"/>
    <mergeCell ref="A88:B88"/>
    <mergeCell ref="A94:B94"/>
    <mergeCell ref="A95:B95"/>
    <mergeCell ref="A109:B109"/>
    <mergeCell ref="A116:B116"/>
    <mergeCell ref="A118:B118"/>
    <mergeCell ref="A123:B123"/>
    <mergeCell ref="A196:B196"/>
    <mergeCell ref="A136:B136"/>
    <mergeCell ref="A142:B142"/>
    <mergeCell ref="A144:B144"/>
    <mergeCell ref="A150:B150"/>
    <mergeCell ref="A151:B151"/>
    <mergeCell ref="A164:B164"/>
    <mergeCell ref="A171:B171"/>
    <mergeCell ref="A175:B175"/>
    <mergeCell ref="A180:B180"/>
    <mergeCell ref="A181:B181"/>
    <mergeCell ref="A190:B190"/>
    <mergeCell ref="A232:B232"/>
    <mergeCell ref="A233:B233"/>
    <mergeCell ref="A244:B244"/>
    <mergeCell ref="A198:B198"/>
    <mergeCell ref="A204:B204"/>
    <mergeCell ref="A205:B205"/>
    <mergeCell ref="A218:B218"/>
    <mergeCell ref="A225:B225"/>
    <mergeCell ref="A227:B227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2020-03-30T01:02:30Z</dcterms:modified>
</cp:coreProperties>
</file>